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tabRatio="601" activeTab="1"/>
  </bookViews>
  <sheets>
    <sheet name="Proposta" sheetId="1" r:id="rId1"/>
    <sheet name="Planilha1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demais serviços" sheetId="9" r:id="rId9"/>
  </sheets>
  <definedNames>
    <definedName name="_xlnm.Print_Area" localSheetId="2">'1'!$A$1:$E$92</definedName>
    <definedName name="_xlnm.Print_Area" localSheetId="3">'2'!$A$1:$E$91</definedName>
    <definedName name="_xlnm.Print_Area" localSheetId="4">'3'!$A$1:$E$91</definedName>
    <definedName name="_xlnm.Print_Area" localSheetId="5">'4'!$A$1:$E$90</definedName>
    <definedName name="_xlnm.Print_Area" localSheetId="6">'5'!$A$1:$E$91</definedName>
    <definedName name="_xlnm.Print_Area" localSheetId="7">'6'!$A$1:$E$92</definedName>
    <definedName name="_xlnm.Print_Area" localSheetId="8">'demais serviços'!$A$30:$L$55</definedName>
    <definedName name="_xlnm.Print_Area" localSheetId="0">'Proposta'!$A$1:$G$42</definedName>
  </definedNames>
  <calcPr fullCalcOnLoad="1"/>
</workbook>
</file>

<file path=xl/sharedStrings.xml><?xml version="1.0" encoding="utf-8"?>
<sst xmlns="http://schemas.openxmlformats.org/spreadsheetml/2006/main" count="871" uniqueCount="226">
  <si>
    <t>INSS</t>
  </si>
  <si>
    <t>FGTS</t>
  </si>
  <si>
    <t>Prezados Senhores,</t>
  </si>
  <si>
    <t xml:space="preserve">Declaramos ter total conhecimento das condições da presente licitação e a elas nos submetemos para todos os fins de direito. </t>
  </si>
  <si>
    <t>ITEM</t>
  </si>
  <si>
    <t>(A)</t>
  </si>
  <si>
    <t>VALOR MENSAL DE CADA POSTO (B)</t>
  </si>
  <si>
    <t>VALOR MENSAL TOTAL</t>
  </si>
  <si>
    <t xml:space="preserve"> (C) = (A) x (B)</t>
  </si>
  <si>
    <t>VALOR ANUAL TOTAL</t>
  </si>
  <si>
    <t>Nos preços cotados estão incluídas todas as despesas, de qualquer natureza, incidentes sobre o objeto deste Pregão.</t>
  </si>
  <si>
    <t>Esta Proposta terá validade de 60 dias.</t>
  </si>
  <si>
    <t>DISCRIÇÃO DA PROPOSTA DE PREÇO</t>
  </si>
  <si>
    <t>LOTE/ITEM</t>
  </si>
  <si>
    <t>DISCRIÇÃO</t>
  </si>
  <si>
    <t>QUANTIDADE</t>
  </si>
  <si>
    <t>PREÇO</t>
  </si>
  <si>
    <t xml:space="preserve">           " A  "</t>
  </si>
  <si>
    <t>UNITARIO "B"</t>
  </si>
  <si>
    <t>TOTAL "A+B"</t>
  </si>
  <si>
    <t>VALOR TOTAL DO LOTE/ ITEM ( MENSAL)</t>
  </si>
  <si>
    <t>VALOR TOTAL DO LOTE/ ITEM ( ANUAL)</t>
  </si>
  <si>
    <t>Prazo Validade da proposta</t>
  </si>
  <si>
    <t>REGIME D ETRIBUTAÇAÕ  - LEI  10.888/2003</t>
  </si>
  <si>
    <t>LUCRO PRESUMIDO ARBRITADO  ART -10 INCISO I I</t>
  </si>
  <si>
    <t xml:space="preserve">              CARGA TRIBUTARIA</t>
  </si>
  <si>
    <t>LUCRO REAL</t>
  </si>
  <si>
    <t xml:space="preserve">              COFINS/ PIS</t>
  </si>
  <si>
    <t xml:space="preserve">              ISS</t>
  </si>
  <si>
    <t>PLANILHA DISCRITIVA DE COMPOSIÇÃO DE PREÇOS</t>
  </si>
  <si>
    <t>DISCRIÇÃO DO POSTO</t>
  </si>
  <si>
    <t>CARGA HORARIA</t>
  </si>
  <si>
    <t>LOCAL PRESTAÇÃO DE SERVIÇOS</t>
  </si>
  <si>
    <t>REMUNERAÇÃO</t>
  </si>
  <si>
    <t xml:space="preserve">                          DISCRIÇÃO </t>
  </si>
  <si>
    <t>VALOR</t>
  </si>
  <si>
    <t xml:space="preserve">SALARIO DO MÊS </t>
  </si>
  <si>
    <t>I -  TOTAL DA REMUNERAÇÃO</t>
  </si>
  <si>
    <t xml:space="preserve">                                     ENCARGOS SOCIAIS</t>
  </si>
  <si>
    <t xml:space="preserve">                                             GRUPO "A"</t>
  </si>
  <si>
    <t xml:space="preserve">DISCRIÇÃO    </t>
  </si>
  <si>
    <t>PERCENTUAL</t>
  </si>
  <si>
    <t>TERCEIRO / SESC/SENAIS/SEBRAE/INCRA/SALARIO EDUCAÇÃO</t>
  </si>
  <si>
    <t>TOTAL DO GRUPO A</t>
  </si>
  <si>
    <t xml:space="preserve">                                       GRUPO "B"</t>
  </si>
  <si>
    <t>FÉRIAS</t>
  </si>
  <si>
    <t>AUXILIO DOENÇA</t>
  </si>
  <si>
    <t>LISENÇA PARTENIDADE/MATERNIDADE</t>
  </si>
  <si>
    <t>FALTAS LEGAIS</t>
  </si>
  <si>
    <t>ACIDENTE DO TRABALHO</t>
  </si>
  <si>
    <t>AVISO PREVIO TRABALHDO</t>
  </si>
  <si>
    <t>13{ SALARIO</t>
  </si>
  <si>
    <t>TOTAL DO GRUPO B</t>
  </si>
  <si>
    <t xml:space="preserve">                                       GRUPO " C"</t>
  </si>
  <si>
    <t>AVISO PREVIO INDENIZADO</t>
  </si>
  <si>
    <t>FGTS S/  AVISO PREVIO</t>
  </si>
  <si>
    <t>REFLEXO DO AVISO PREVIO INDENIZADO</t>
  </si>
  <si>
    <t>MULTA FGTS</t>
  </si>
  <si>
    <t>IDENIZAÇÃO ADCIONAL</t>
  </si>
  <si>
    <t>TOTAL DO GRUPO C</t>
  </si>
  <si>
    <t>INCIDENCIA DO GRUPO A SOBRE O GRUPO B</t>
  </si>
  <si>
    <t>INCIDENCIA SOBRE SALARIO MATERNIDADAE</t>
  </si>
  <si>
    <t xml:space="preserve">I I </t>
  </si>
  <si>
    <t>TOTAL DO ENCARGOS SOCIAIS</t>
  </si>
  <si>
    <t xml:space="preserve">                                    INSUMO DA MÃO DE OBRA</t>
  </si>
  <si>
    <t>UNIFORME / EQUJIPAMENTOS</t>
  </si>
  <si>
    <t>VALE TRASNPORTE</t>
  </si>
  <si>
    <t>VALE ALIMENTAÇÃO</t>
  </si>
  <si>
    <t>I I I - TOTAL INSUMO DE MÃO-DE-OBRA</t>
  </si>
  <si>
    <t xml:space="preserve">                                TAXA DE ADMINISTRAÇÃO E LUCRO</t>
  </si>
  <si>
    <t>TAXA DE ADMINISTRAÇÃO</t>
  </si>
  <si>
    <t>LUCRO</t>
  </si>
  <si>
    <t>IV - TOTAL DA TAXA DE ADMINISTRAÇÃO E LUCRO</t>
  </si>
  <si>
    <t>IV -SUB TOTAL DE I A IV</t>
  </si>
  <si>
    <t xml:space="preserve">                                 TRIBUTOS</t>
  </si>
  <si>
    <t>LUCRO PRESUMIDO</t>
  </si>
  <si>
    <t>PIS</t>
  </si>
  <si>
    <t>COFINS</t>
  </si>
  <si>
    <t>ISS</t>
  </si>
  <si>
    <t>V I - TOTAL DOS TRIBUTOS</t>
  </si>
  <si>
    <t xml:space="preserve">V I I - VALOR UNITARIO </t>
  </si>
  <si>
    <t>MÃO DE OBRA TEMPORARIA LTDA.</t>
  </si>
  <si>
    <t>LOTE I</t>
  </si>
  <si>
    <t>SEGURO DE VIDA EM GRUPO</t>
  </si>
  <si>
    <t>X</t>
  </si>
  <si>
    <t>60 DIAS</t>
  </si>
  <si>
    <t>.</t>
  </si>
  <si>
    <t>QUANTIDADE DE HOMEM</t>
  </si>
  <si>
    <t>INSALUBRIDADE</t>
  </si>
  <si>
    <t>VALOR ANUAL</t>
  </si>
  <si>
    <t>ASSISTENCIA MEDICA</t>
  </si>
  <si>
    <t>ASSISTENCIA ONDOTOLOGICA</t>
  </si>
  <si>
    <t>HOTAS</t>
  </si>
  <si>
    <t>44HS</t>
  </si>
  <si>
    <t>Edital do Pregão correspondente e toda legislação aplicável.</t>
  </si>
  <si>
    <t>Estamos cotando o serviço a seguir relacionado, com vista ao seu fornecimento a esta Organização, de acordo com as condições estipuladas no</t>
  </si>
  <si>
    <t xml:space="preserve">                                       GRUPO "D"</t>
  </si>
  <si>
    <t>SINDIUCATO DA CLASSE SINDILIMP/BA</t>
  </si>
  <si>
    <t>(D) = (C) x 12</t>
  </si>
  <si>
    <t xml:space="preserve">Serviço: Transporte </t>
  </si>
  <si>
    <t>1. Execução Licitação</t>
  </si>
  <si>
    <t>(1.c) 
Valor Licitação
(1.a * 1.b)</t>
  </si>
  <si>
    <t>2. Lançamento Planilha Fornecedor</t>
  </si>
  <si>
    <t>(2.c)
Base de Cálculo provisionamento
(2.a-2.b)*29,80</t>
  </si>
  <si>
    <t>3. Provisionamento</t>
  </si>
  <si>
    <t>Família</t>
  </si>
  <si>
    <t>%</t>
  </si>
  <si>
    <t>(1.a) 
Preços unitários vencedores da licitação</t>
  </si>
  <si>
    <t>(1.b) Quantitativo Licitação</t>
  </si>
  <si>
    <t>(2.a) 
Total Montante A</t>
  </si>
  <si>
    <t>(2.b) 
Encargo Social</t>
  </si>
  <si>
    <t>(3.a) 
% individual provisionamento - (2.c/1.a)</t>
  </si>
  <si>
    <t>(3.b)
% provisão faturas 
( (Supervisor: 1.b*3.a+Motorista: 1.b*3.a)/( Supervisor:1.b + Motorista:1.b) )*100</t>
  </si>
  <si>
    <t>Conservação e Limpeza</t>
  </si>
  <si>
    <t>Copa e Cozinha</t>
  </si>
  <si>
    <t>Suporte</t>
  </si>
  <si>
    <t>Manutenção</t>
  </si>
  <si>
    <t xml:space="preserve"> </t>
  </si>
  <si>
    <t>Transporte</t>
  </si>
  <si>
    <t>a</t>
  </si>
  <si>
    <t>Supervisor</t>
  </si>
  <si>
    <t>b</t>
  </si>
  <si>
    <t>Motorista Classe D</t>
  </si>
  <si>
    <t>Vigilância</t>
  </si>
  <si>
    <t>Total Fatura</t>
  </si>
  <si>
    <t>Obs.: O cálculo terá que ser executado a cada termo aditivo de revisão de preços onde haja alteração dos salários e componentes salariais (exceto encargos sociais)</t>
  </si>
  <si>
    <t>Preços referenciais Máximos:</t>
  </si>
  <si>
    <t>Resultado</t>
  </si>
  <si>
    <t>(Sistemática Rau)</t>
  </si>
  <si>
    <t>Valor devido</t>
  </si>
  <si>
    <t>valor a ser retido da fatura pela sistemática do percentual</t>
  </si>
  <si>
    <t>valor a ser retido da fatura</t>
  </si>
  <si>
    <t>diferença</t>
  </si>
  <si>
    <t>ANEXO ÚNICO</t>
  </si>
  <si>
    <t>POSTOS DE SERVIÇO</t>
  </si>
  <si>
    <t>(2c)                         Cálculo Provisionamento (diferença) * 29,80%</t>
  </si>
  <si>
    <t>Diferença 
(2.a - 2.b)</t>
  </si>
  <si>
    <t>(3.a) 
Valor  provisionamento posto - (2.c*1.b)</t>
  </si>
  <si>
    <t>(3.b)
% provisão faturas 
( Total 3.a/Total 1.c )*100</t>
  </si>
  <si>
    <t>demais serviços</t>
  </si>
  <si>
    <t>Tipos de Postos de Serviço</t>
  </si>
  <si>
    <t>Valor total mensal =</t>
  </si>
  <si>
    <t>AO</t>
  </si>
  <si>
    <t>GOVERNO DO ESTADO DA BAHIA</t>
  </si>
  <si>
    <t>Anô Representação e Serviços Eireli-me</t>
  </si>
  <si>
    <t>socio</t>
  </si>
  <si>
    <t>ANO REPRESENTAÇÃO &amp; SERVIÇOSLTDA</t>
  </si>
  <si>
    <t xml:space="preserve">   CNPJ: n  15.606.215.000126  FONE  (71)  3431-3678</t>
  </si>
  <si>
    <t>Razão Social: ANÔ &amp; SERVIÇOS EIRELI-ME</t>
  </si>
  <si>
    <t>Contato:  Claudionor Leite                 E-mail: anoamaodeobra@bol.com.br</t>
  </si>
  <si>
    <t>Claudionor Leite</t>
  </si>
  <si>
    <t xml:space="preserve">MATERIAL </t>
  </si>
  <si>
    <t>LOTE I / CAPITAL</t>
  </si>
  <si>
    <t>Banco:   CAIXA ECONOMICA FEDERAL      Agência:    2789             Conta: 2122-0</t>
  </si>
  <si>
    <t xml:space="preserve">Praça de pagamento:  salvador,Ba        Fone: (71) 3431-3678                       </t>
  </si>
  <si>
    <t xml:space="preserve">SERVENTES ARE ADM </t>
  </si>
  <si>
    <t>SUPERVISOR</t>
  </si>
  <si>
    <t>COPEIRA</t>
  </si>
  <si>
    <t>44 HS</t>
  </si>
  <si>
    <t xml:space="preserve">ITEM   I I </t>
  </si>
  <si>
    <t>GARÇOM</t>
  </si>
  <si>
    <t>ITEM   I I I</t>
  </si>
  <si>
    <t xml:space="preserve">LOTE I  </t>
  </si>
  <si>
    <t>ARTIFICE</t>
  </si>
  <si>
    <t>JARDINEIRO</t>
  </si>
  <si>
    <t>VALOR MENAL</t>
  </si>
  <si>
    <t>EQUIPAMENTOS, MAQUINAS E FERRAMENTAS</t>
  </si>
  <si>
    <t xml:space="preserve"> DISCRIÇÃO</t>
  </si>
  <si>
    <t>UND</t>
  </si>
  <si>
    <t>QUAT.</t>
  </si>
  <si>
    <t>V.UNIT</t>
  </si>
  <si>
    <t xml:space="preserve">V.TOTAL </t>
  </si>
  <si>
    <t>ASPIRADOR DEPO</t>
  </si>
  <si>
    <t>CARRINHO FUCIONAL (ABASTEDOR)</t>
  </si>
  <si>
    <t>ENCERADEIRA DE ALTA PRESSÃO</t>
  </si>
  <si>
    <t>ENCERADEIRA INDISUSTRIAL</t>
  </si>
  <si>
    <t>und</t>
  </si>
  <si>
    <t>LAVADORA E SECADORA PISO</t>
  </si>
  <si>
    <t>LIMPADOR DE VIDRO MOPP</t>
  </si>
  <si>
    <t>CONJ</t>
  </si>
  <si>
    <t>MOR LIQUID, CONJUNTO</t>
  </si>
  <si>
    <t xml:space="preserve">MOPP PO </t>
  </si>
  <si>
    <t>TOTAL</t>
  </si>
  <si>
    <t>MESES</t>
  </si>
  <si>
    <t>MATERIAL DE LIMPEZA</t>
  </si>
  <si>
    <t>água sanitária</t>
  </si>
  <si>
    <t>álcool</t>
  </si>
  <si>
    <t>aromatizante</t>
  </si>
  <si>
    <t>desinfetante</t>
  </si>
  <si>
    <t>desodorizador de ar</t>
  </si>
  <si>
    <t>detergente,</t>
  </si>
  <si>
    <t>esponja</t>
  </si>
  <si>
    <t>estopa</t>
  </si>
  <si>
    <t>flanela</t>
  </si>
  <si>
    <t>limpa vidros,</t>
  </si>
  <si>
    <t>ustra móveis</t>
  </si>
  <si>
    <t>multiuso</t>
  </si>
  <si>
    <t>pano de chão</t>
  </si>
  <si>
    <t>pasta cristal</t>
  </si>
  <si>
    <t>pedra sanitária</t>
  </si>
  <si>
    <t>polidor líquido de metais</t>
  </si>
  <si>
    <t>sabão</t>
  </si>
  <si>
    <t>sacos de lixo</t>
  </si>
  <si>
    <t>balde,</t>
  </si>
  <si>
    <t>pá coleta seletiva,</t>
  </si>
  <si>
    <t>placa sinalizadora em prolipropileno</t>
  </si>
  <si>
    <t>rodo</t>
  </si>
  <si>
    <t>vasculhado</t>
  </si>
  <si>
    <t>vassoura de pelo</t>
  </si>
  <si>
    <t>PCT</t>
  </si>
  <si>
    <t>LTS</t>
  </si>
  <si>
    <t>ND</t>
  </si>
  <si>
    <t>UBD</t>
  </si>
  <si>
    <t>EQUIPAMENTO</t>
  </si>
  <si>
    <t>QUANT</t>
  </si>
  <si>
    <t>TRIBUNAL CONTAS DO ESTADO</t>
  </si>
  <si>
    <t>PREGÃO 06/2018.</t>
  </si>
  <si>
    <t>Salvador, Ba   20 de Junho de 2018.</t>
  </si>
  <si>
    <t>MATERIAL</t>
  </si>
  <si>
    <t>MULTA FGTS + Contribuição Soial</t>
  </si>
  <si>
    <t>Salvador, Ba 20 de Junho de 2018</t>
  </si>
  <si>
    <t>Anô Serviços Ltda</t>
  </si>
  <si>
    <t>Socio</t>
  </si>
  <si>
    <t xml:space="preserve">UNIFORME </t>
  </si>
  <si>
    <t>SIT/ INSS   FAP  1.0000 X RAT  3.00</t>
  </si>
  <si>
    <t>Espatula,Enhada,Esp Jardim,Leque Maq.Costal,Pá coleta Selativa,Sacho,Tesora Grande Jardim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</si>
</sst>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  <numFmt numFmtId="167" formatCode="0.0000"/>
    <numFmt numFmtId="168" formatCode="_(* #,##0.00_);_(* \(#,##0.00\);_(* &quot;-&quot;??_);_(@_)"/>
    <numFmt numFmtId="169" formatCode="_-* #,##0.0000_-;\-* #,##0.0000_-;_-* &quot;-&quot;??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Bookman Old Style"/>
      <family val="1"/>
    </font>
    <font>
      <sz val="11"/>
      <color theme="1"/>
      <name val="Tahoma"/>
      <family val="2"/>
    </font>
    <font>
      <b/>
      <sz val="12"/>
      <color theme="1"/>
      <name val="Times New Roman"/>
      <family val="1"/>
    </font>
    <font>
      <sz val="11"/>
      <color theme="1"/>
      <name val="Arial Narrow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/>
    </border>
    <border>
      <left/>
      <right style="thick"/>
      <top style="thick"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2" xfId="46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/>
    </xf>
    <xf numFmtId="0" fontId="55" fillId="0" borderId="0" xfId="0" applyFont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15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10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18" xfId="0" applyFill="1" applyBorder="1" applyAlignment="1">
      <alignment/>
    </xf>
    <xf numFmtId="1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0" fontId="0" fillId="2" borderId="14" xfId="0" applyFill="1" applyBorder="1" applyAlignment="1">
      <alignment/>
    </xf>
    <xf numFmtId="10" fontId="0" fillId="2" borderId="13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0" fontId="0" fillId="6" borderId="0" xfId="0" applyFill="1" applyAlignment="1">
      <alignment/>
    </xf>
    <xf numFmtId="10" fontId="0" fillId="6" borderId="0" xfId="0" applyNumberFormat="1" applyFill="1" applyAlignment="1">
      <alignment/>
    </xf>
    <xf numFmtId="10" fontId="0" fillId="0" borderId="15" xfId="0" applyNumberFormat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10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6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6" borderId="21" xfId="0" applyNumberFormat="1" applyFill="1" applyBorder="1" applyAlignment="1">
      <alignment/>
    </xf>
    <xf numFmtId="10" fontId="0" fillId="0" borderId="15" xfId="0" applyNumberFormat="1" applyBorder="1" applyAlignment="1">
      <alignment horizontal="center"/>
    </xf>
    <xf numFmtId="165" fontId="0" fillId="6" borderId="13" xfId="0" applyNumberFormat="1" applyFill="1" applyBorder="1" applyAlignment="1">
      <alignment/>
    </xf>
    <xf numFmtId="4" fontId="0" fillId="6" borderId="13" xfId="0" applyNumberFormat="1" applyFill="1" applyBorder="1" applyAlignment="1">
      <alignment/>
    </xf>
    <xf numFmtId="10" fontId="0" fillId="6" borderId="15" xfId="0" applyNumberFormat="1" applyFill="1" applyBorder="1" applyAlignment="1">
      <alignment horizontal="center"/>
    </xf>
    <xf numFmtId="165" fontId="0" fillId="0" borderId="13" xfId="0" applyNumberFormat="1" applyBorder="1" applyAlignment="1">
      <alignment/>
    </xf>
    <xf numFmtId="0" fontId="0" fillId="0" borderId="18" xfId="0" applyFill="1" applyBorder="1" applyAlignment="1">
      <alignment/>
    </xf>
    <xf numFmtId="0" fontId="55" fillId="0" borderId="0" xfId="0" applyFont="1" applyAlignment="1">
      <alignment horizontal="center" vertical="center"/>
    </xf>
    <xf numFmtId="9" fontId="0" fillId="0" borderId="15" xfId="0" applyNumberFormat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/>
    </xf>
    <xf numFmtId="4" fontId="0" fillId="0" borderId="15" xfId="0" applyNumberFormat="1" applyBorder="1" applyAlignment="1">
      <alignment/>
    </xf>
    <xf numFmtId="0" fontId="0" fillId="35" borderId="14" xfId="0" applyFill="1" applyBorder="1" applyAlignment="1">
      <alignment/>
    </xf>
    <xf numFmtId="166" fontId="56" fillId="35" borderId="15" xfId="0" applyNumberFormat="1" applyFont="1" applyFill="1" applyBorder="1" applyAlignment="1">
      <alignment horizontal="right"/>
    </xf>
    <xf numFmtId="166" fontId="56" fillId="35" borderId="13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12" fillId="0" borderId="0" xfId="44" applyFont="1" applyAlignment="1">
      <alignment horizontal="left" vertical="center"/>
    </xf>
    <xf numFmtId="0" fontId="13" fillId="0" borderId="0" xfId="0" applyFont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0" fontId="7" fillId="0" borderId="25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10" fontId="0" fillId="0" borderId="26" xfId="0" applyNumberFormat="1" applyFill="1" applyBorder="1" applyAlignment="1">
      <alignment/>
    </xf>
    <xf numFmtId="10" fontId="0" fillId="0" borderId="23" xfId="0" applyNumberFormat="1" applyFill="1" applyBorder="1" applyAlignment="1">
      <alignment/>
    </xf>
    <xf numFmtId="0" fontId="7" fillId="0" borderId="27" xfId="0" applyFont="1" applyFill="1" applyBorder="1" applyAlignment="1">
      <alignment/>
    </xf>
    <xf numFmtId="10" fontId="7" fillId="0" borderId="27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left" indent="2"/>
    </xf>
    <xf numFmtId="4" fontId="0" fillId="0" borderId="23" xfId="0" applyNumberFormat="1" applyFill="1" applyBorder="1" applyAlignment="1">
      <alignment horizontal="center" wrapText="1"/>
    </xf>
    <xf numFmtId="0" fontId="14" fillId="0" borderId="23" xfId="0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167" fontId="0" fillId="0" borderId="23" xfId="0" applyNumberForma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10" fontId="7" fillId="0" borderId="2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8" fontId="16" fillId="0" borderId="0" xfId="54" applyNumberFormat="1" applyFont="1" applyFill="1" applyAlignment="1">
      <alignment/>
    </xf>
    <xf numFmtId="0" fontId="15" fillId="0" borderId="23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3" fontId="15" fillId="0" borderId="23" xfId="0" applyNumberFormat="1" applyFont="1" applyFill="1" applyBorder="1" applyAlignment="1">
      <alignment/>
    </xf>
    <xf numFmtId="169" fontId="0" fillId="0" borderId="0" xfId="0" applyNumberFormat="1" applyFill="1" applyAlignment="1">
      <alignment horizontal="center" wrapText="1"/>
    </xf>
    <xf numFmtId="0" fontId="7" fillId="36" borderId="23" xfId="0" applyFont="1" applyFill="1" applyBorder="1" applyAlignment="1">
      <alignment horizontal="center" vertical="center" wrapText="1"/>
    </xf>
    <xf numFmtId="0" fontId="13" fillId="36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36" borderId="0" xfId="0" applyFill="1" applyAlignment="1">
      <alignment horizontal="center" wrapText="1"/>
    </xf>
    <xf numFmtId="0" fontId="14" fillId="36" borderId="0" xfId="0" applyFont="1" applyFill="1" applyAlignment="1">
      <alignment/>
    </xf>
    <xf numFmtId="0" fontId="0" fillId="36" borderId="0" xfId="0" applyFill="1" applyAlignment="1">
      <alignment/>
    </xf>
    <xf numFmtId="0" fontId="7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4" fontId="0" fillId="37" borderId="23" xfId="0" applyNumberFormat="1" applyFill="1" applyBorder="1" applyAlignment="1">
      <alignment/>
    </xf>
    <xf numFmtId="3" fontId="14" fillId="37" borderId="23" xfId="0" applyNumberFormat="1" applyFont="1" applyFill="1" applyBorder="1" applyAlignment="1">
      <alignment horizontal="center"/>
    </xf>
    <xf numFmtId="4" fontId="0" fillId="36" borderId="23" xfId="0" applyNumberForma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7" fillId="36" borderId="27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5" fillId="36" borderId="28" xfId="0" applyNumberFormat="1" applyFont="1" applyFill="1" applyBorder="1" applyAlignment="1">
      <alignment/>
    </xf>
    <xf numFmtId="4" fontId="0" fillId="36" borderId="0" xfId="0" applyNumberFormat="1" applyFill="1" applyAlignment="1">
      <alignment/>
    </xf>
    <xf numFmtId="0" fontId="13" fillId="36" borderId="0" xfId="0" applyFont="1" applyFill="1" applyAlignment="1">
      <alignment/>
    </xf>
    <xf numFmtId="4" fontId="13" fillId="36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3" fontId="13" fillId="0" borderId="0" xfId="54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" fontId="1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0" fontId="60" fillId="0" borderId="12" xfId="0" applyFont="1" applyBorder="1" applyAlignment="1">
      <alignment horizontal="left" vertical="center" wrapText="1"/>
    </xf>
    <xf numFmtId="2" fontId="51" fillId="0" borderId="14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0" fontId="0" fillId="0" borderId="25" xfId="0" applyFill="1" applyBorder="1" applyAlignment="1">
      <alignment/>
    </xf>
    <xf numFmtId="0" fontId="52" fillId="0" borderId="0" xfId="0" applyFont="1" applyBorder="1" applyAlignment="1">
      <alignment horizontal="left" vertical="center" wrapText="1"/>
    </xf>
    <xf numFmtId="2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66" fontId="61" fillId="0" borderId="0" xfId="46" applyNumberFormat="1" applyFont="1" applyBorder="1" applyAlignment="1">
      <alignment horizontal="right" vertical="center" wrapText="1"/>
    </xf>
    <xf numFmtId="166" fontId="62" fillId="0" borderId="0" xfId="46" applyNumberFormat="1" applyFont="1" applyBorder="1" applyAlignment="1">
      <alignment horizontal="right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166" fontId="61" fillId="0" borderId="12" xfId="46" applyNumberFormat="1" applyFont="1" applyBorder="1" applyAlignment="1">
      <alignment horizontal="right" vertical="center" wrapText="1"/>
    </xf>
    <xf numFmtId="166" fontId="62" fillId="0" borderId="12" xfId="46" applyNumberFormat="1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52" fillId="35" borderId="12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vertical="center" wrapText="1"/>
    </xf>
    <xf numFmtId="0" fontId="0" fillId="35" borderId="13" xfId="0" applyFill="1" applyBorder="1" applyAlignment="1">
      <alignment/>
    </xf>
    <xf numFmtId="166" fontId="0" fillId="35" borderId="13" xfId="0" applyNumberFormat="1" applyFill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35" borderId="26" xfId="0" applyFill="1" applyBorder="1" applyAlignment="1">
      <alignment horizontal="center"/>
    </xf>
    <xf numFmtId="4" fontId="0" fillId="35" borderId="26" xfId="0" applyNumberFormat="1" applyFill="1" applyBorder="1" applyAlignment="1">
      <alignment/>
    </xf>
    <xf numFmtId="4" fontId="0" fillId="37" borderId="27" xfId="0" applyNumberFormat="1" applyFill="1" applyBorder="1" applyAlignment="1">
      <alignment/>
    </xf>
    <xf numFmtId="3" fontId="14" fillId="37" borderId="27" xfId="0" applyNumberFormat="1" applyFont="1" applyFill="1" applyBorder="1" applyAlignment="1">
      <alignment horizontal="center"/>
    </xf>
    <xf numFmtId="4" fontId="0" fillId="36" borderId="27" xfId="0" applyNumberFormat="1" applyFill="1" applyBorder="1" applyAlignment="1">
      <alignment/>
    </xf>
    <xf numFmtId="4" fontId="0" fillId="37" borderId="0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18" fillId="0" borderId="0" xfId="0" applyNumberFormat="1" applyFont="1" applyFill="1" applyBorder="1" applyAlignment="1">
      <alignment horizontal="center" vertical="center"/>
    </xf>
    <xf numFmtId="0" fontId="0" fillId="35" borderId="27" xfId="0" applyFill="1" applyBorder="1" applyAlignment="1">
      <alignment/>
    </xf>
    <xf numFmtId="0" fontId="0" fillId="35" borderId="27" xfId="0" applyNumberFormat="1" applyFill="1" applyBorder="1" applyAlignment="1">
      <alignment horizontal="center"/>
    </xf>
    <xf numFmtId="166" fontId="0" fillId="35" borderId="27" xfId="0" applyNumberForma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wrapText="1"/>
    </xf>
    <xf numFmtId="0" fontId="15" fillId="36" borderId="28" xfId="0" applyFont="1" applyFill="1" applyBorder="1" applyAlignment="1">
      <alignment horizontal="center" wrapText="1"/>
    </xf>
    <xf numFmtId="4" fontId="18" fillId="0" borderId="27" xfId="0" applyNumberFormat="1" applyFont="1" applyFill="1" applyBorder="1" applyAlignment="1">
      <alignment horizontal="center" vertical="center"/>
    </xf>
    <xf numFmtId="4" fontId="18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104775</xdr:rowOff>
    </xdr:from>
    <xdr:to>
      <xdr:col>6</xdr:col>
      <xdr:colOff>85725</xdr:colOff>
      <xdr:row>4</xdr:row>
      <xdr:rowOff>133350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61950"/>
          <a:ext cx="1400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ilimp@hotmail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B19">
      <selection activeCell="B46" sqref="B46"/>
    </sheetView>
  </sheetViews>
  <sheetFormatPr defaultColWidth="9.140625" defaultRowHeight="15"/>
  <cols>
    <col min="1" max="1" width="9.140625" style="9" customWidth="1"/>
    <col min="2" max="2" width="52.8515625" style="0" customWidth="1"/>
    <col min="3" max="3" width="11.8515625" style="9" customWidth="1"/>
    <col min="4" max="4" width="16.140625" style="0" customWidth="1"/>
    <col min="5" max="5" width="15.28125" style="0" customWidth="1"/>
    <col min="6" max="6" width="15.140625" style="0" customWidth="1"/>
    <col min="7" max="7" width="20.8515625" style="0" customWidth="1"/>
    <col min="8" max="8" width="17.57421875" style="0" customWidth="1"/>
  </cols>
  <sheetData>
    <row r="1" spans="2:3" ht="20.25">
      <c r="B1" s="5" t="s">
        <v>146</v>
      </c>
      <c r="C1" s="5"/>
    </row>
    <row r="2" spans="2:3" ht="15">
      <c r="B2" s="6" t="s">
        <v>147</v>
      </c>
      <c r="C2" s="6"/>
    </row>
    <row r="3" spans="2:3" ht="15">
      <c r="B3" s="7"/>
      <c r="C3" s="7"/>
    </row>
    <row r="4" spans="2:3" ht="15.75">
      <c r="B4" s="133" t="s">
        <v>142</v>
      </c>
      <c r="C4" s="13"/>
    </row>
    <row r="5" spans="2:4" ht="15.75">
      <c r="B5" s="134" t="s">
        <v>143</v>
      </c>
      <c r="C5" s="10"/>
      <c r="D5" s="72"/>
    </row>
    <row r="6" spans="2:6" ht="15.75">
      <c r="B6" s="140" t="s">
        <v>215</v>
      </c>
      <c r="C6" s="57"/>
      <c r="F6" s="9" t="s">
        <v>81</v>
      </c>
    </row>
    <row r="7" spans="2:3" ht="15.75">
      <c r="B7" s="134" t="s">
        <v>216</v>
      </c>
      <c r="C7" s="10"/>
    </row>
    <row r="8" spans="2:3" ht="15.75">
      <c r="B8" s="8" t="s">
        <v>2</v>
      </c>
      <c r="C8" s="10"/>
    </row>
    <row r="9" spans="2:3" ht="21.75" customHeight="1">
      <c r="B9" s="10" t="s">
        <v>95</v>
      </c>
      <c r="C9" s="10"/>
    </row>
    <row r="10" spans="2:3" s="9" customFormat="1" ht="21.75" customHeight="1">
      <c r="B10" s="10" t="s">
        <v>94</v>
      </c>
      <c r="C10" s="10"/>
    </row>
    <row r="11" spans="2:3" ht="24.75" customHeight="1">
      <c r="B11" s="8" t="s">
        <v>3</v>
      </c>
      <c r="C11" s="10"/>
    </row>
    <row r="12" spans="2:3" ht="15.75">
      <c r="B12" s="8"/>
      <c r="C12" s="10"/>
    </row>
    <row r="13" spans="2:3" ht="15.75">
      <c r="B13" s="10" t="s">
        <v>148</v>
      </c>
      <c r="C13" s="10"/>
    </row>
    <row r="14" spans="2:3" ht="15.75">
      <c r="B14" s="10" t="s">
        <v>153</v>
      </c>
      <c r="C14" s="10"/>
    </row>
    <row r="15" spans="2:3" ht="15.75">
      <c r="B15" s="10" t="s">
        <v>154</v>
      </c>
      <c r="C15" s="10"/>
    </row>
    <row r="16" spans="2:4" ht="15">
      <c r="B16" s="73" t="s">
        <v>149</v>
      </c>
      <c r="C16" s="73"/>
      <c r="D16" s="74"/>
    </row>
    <row r="17" spans="2:3" ht="16.5" thickBot="1">
      <c r="B17" s="11" t="s">
        <v>152</v>
      </c>
      <c r="C17" s="11"/>
    </row>
    <row r="18" spans="1:7" ht="53.25" customHeight="1" thickBot="1" thickTop="1">
      <c r="A18" s="14"/>
      <c r="B18" s="171" t="s">
        <v>4</v>
      </c>
      <c r="C18" s="70" t="s">
        <v>92</v>
      </c>
      <c r="D18" s="1" t="s">
        <v>87</v>
      </c>
      <c r="E18" s="173" t="s">
        <v>6</v>
      </c>
      <c r="F18" s="1" t="s">
        <v>7</v>
      </c>
      <c r="G18" s="1" t="s">
        <v>9</v>
      </c>
    </row>
    <row r="19" spans="1:7" ht="20.25" customHeight="1" thickBot="1" thickTop="1">
      <c r="A19" s="43" t="s">
        <v>4</v>
      </c>
      <c r="B19" s="172"/>
      <c r="C19" s="2" t="s">
        <v>5</v>
      </c>
      <c r="D19" s="2" t="s">
        <v>5</v>
      </c>
      <c r="E19" s="174"/>
      <c r="F19" s="2" t="s">
        <v>8</v>
      </c>
      <c r="G19" s="78" t="s">
        <v>98</v>
      </c>
    </row>
    <row r="20" spans="1:7" ht="17.25" thickBot="1" thickTop="1">
      <c r="A20" s="45"/>
      <c r="B20" s="156" t="s">
        <v>162</v>
      </c>
      <c r="C20" s="3"/>
      <c r="D20" s="3"/>
      <c r="E20" s="4"/>
      <c r="F20" s="4"/>
      <c r="G20" s="4"/>
    </row>
    <row r="21" spans="1:7" s="9" customFormat="1" ht="17.25" thickBot="1" thickTop="1">
      <c r="A21" s="45">
        <v>1</v>
      </c>
      <c r="B21" s="71" t="s">
        <v>155</v>
      </c>
      <c r="C21" s="147" t="s">
        <v>93</v>
      </c>
      <c r="D21" s="3">
        <v>18</v>
      </c>
      <c r="E21" s="148">
        <f>1!D7</f>
        <v>2590.7533832602917</v>
      </c>
      <c r="F21" s="149">
        <f>E21*D21</f>
        <v>46633.56089868525</v>
      </c>
      <c r="G21" s="149">
        <f>F21*12</f>
        <v>559602.7307842231</v>
      </c>
    </row>
    <row r="22" spans="1:7" s="9" customFormat="1" ht="17.25" thickBot="1" thickTop="1">
      <c r="A22" s="45"/>
      <c r="B22" s="71" t="s">
        <v>156</v>
      </c>
      <c r="C22" s="147" t="s">
        <v>158</v>
      </c>
      <c r="D22" s="3">
        <v>1</v>
      </c>
      <c r="E22" s="148">
        <f>2!E83</f>
        <v>3654.2654869026815</v>
      </c>
      <c r="F22" s="149">
        <f>E22*D22</f>
        <v>3654.2654869026815</v>
      </c>
      <c r="G22" s="149">
        <f>F22*12</f>
        <v>43851.18584283218</v>
      </c>
    </row>
    <row r="23" spans="1:7" s="9" customFormat="1" ht="17.25" thickBot="1" thickTop="1">
      <c r="A23" s="60"/>
      <c r="B23" s="154" t="s">
        <v>159</v>
      </c>
      <c r="C23" s="151"/>
      <c r="D23" s="152"/>
      <c r="E23" s="150"/>
      <c r="F23" s="150"/>
      <c r="G23" s="150"/>
    </row>
    <row r="24" spans="1:7" s="9" customFormat="1" ht="16.5" thickBot="1">
      <c r="A24" s="60"/>
      <c r="B24" s="150" t="s">
        <v>157</v>
      </c>
      <c r="C24" s="151" t="s">
        <v>158</v>
      </c>
      <c r="D24" s="153">
        <v>4</v>
      </c>
      <c r="E24" s="148">
        <f>3!E83</f>
        <v>2561.442417252327</v>
      </c>
      <c r="F24" s="149">
        <f>E24*D24</f>
        <v>10245.769669009307</v>
      </c>
      <c r="G24" s="149">
        <f>F24*12</f>
        <v>122949.23602811169</v>
      </c>
    </row>
    <row r="25" spans="1:7" s="9" customFormat="1" ht="16.5" thickBot="1">
      <c r="A25" s="60"/>
      <c r="B25" s="71" t="s">
        <v>160</v>
      </c>
      <c r="C25" s="147" t="s">
        <v>93</v>
      </c>
      <c r="D25" s="3">
        <v>4</v>
      </c>
      <c r="E25" s="148">
        <f>4!E82</f>
        <v>2238.4605915536945</v>
      </c>
      <c r="F25" s="149">
        <f>E25*D25</f>
        <v>8953.842366214778</v>
      </c>
      <c r="G25" s="149">
        <f>F25*12</f>
        <v>107446.10839457734</v>
      </c>
    </row>
    <row r="26" spans="1:7" s="9" customFormat="1" ht="16.5" thickBot="1">
      <c r="A26" s="60"/>
      <c r="B26" s="155" t="s">
        <v>161</v>
      </c>
      <c r="C26" s="147"/>
      <c r="D26" s="3"/>
      <c r="E26" s="148"/>
      <c r="F26" s="149"/>
      <c r="G26" s="149"/>
    </row>
    <row r="27" spans="1:7" s="9" customFormat="1" ht="16.5" thickBot="1">
      <c r="A27" s="60"/>
      <c r="B27" s="71" t="s">
        <v>163</v>
      </c>
      <c r="C27" s="147" t="s">
        <v>158</v>
      </c>
      <c r="D27" s="3">
        <v>1</v>
      </c>
      <c r="E27" s="148">
        <f>5!E83</f>
        <v>3922.993433657034</v>
      </c>
      <c r="F27" s="149">
        <f>E27*D27</f>
        <v>3922.993433657034</v>
      </c>
      <c r="G27" s="149">
        <f>F27*12</f>
        <v>47075.92120388441</v>
      </c>
    </row>
    <row r="28" spans="1:7" s="9" customFormat="1" ht="16.5" thickBot="1">
      <c r="A28" s="60"/>
      <c r="B28" s="71" t="s">
        <v>164</v>
      </c>
      <c r="C28" s="147" t="s">
        <v>158</v>
      </c>
      <c r="D28" s="3">
        <v>1</v>
      </c>
      <c r="E28" s="148" t="e">
        <f>6!E84</f>
        <v>#REF!</v>
      </c>
      <c r="F28" s="149" t="e">
        <f>E28*D28</f>
        <v>#REF!</v>
      </c>
      <c r="G28" s="149" t="e">
        <f>F28*12</f>
        <v>#REF!</v>
      </c>
    </row>
    <row r="29" spans="1:7" s="9" customFormat="1" ht="16.5" thickBot="1">
      <c r="A29" s="60"/>
      <c r="B29" s="142"/>
      <c r="C29" s="143"/>
      <c r="D29" s="144">
        <f>SUM(D21:D28)</f>
        <v>29</v>
      </c>
      <c r="E29" s="145"/>
      <c r="F29" s="146"/>
      <c r="G29" s="146"/>
    </row>
    <row r="30" spans="1:7" s="9" customFormat="1" ht="18" thickBot="1" thickTop="1">
      <c r="A30" s="60"/>
      <c r="B30" s="16"/>
      <c r="C30" s="16"/>
      <c r="D30" s="61"/>
      <c r="E30" s="63" t="s">
        <v>165</v>
      </c>
      <c r="F30" s="64" t="e">
        <f>SUM(F21:F29)</f>
        <v>#REF!</v>
      </c>
      <c r="G30" s="65" t="e">
        <f>SUM(G21:G29)</f>
        <v>#REF!</v>
      </c>
    </row>
    <row r="31" spans="1:7" s="9" customFormat="1" ht="16.5" thickBot="1" thickTop="1">
      <c r="A31" s="60"/>
      <c r="D31" s="59"/>
      <c r="E31" s="157" t="s">
        <v>89</v>
      </c>
      <c r="F31" s="157"/>
      <c r="G31" s="158" t="e">
        <f>G30</f>
        <v>#REF!</v>
      </c>
    </row>
    <row r="32" spans="1:4" s="9" customFormat="1" ht="15.75" thickTop="1">
      <c r="A32" s="60"/>
      <c r="D32" s="59"/>
    </row>
    <row r="33" spans="1:13" ht="15.75">
      <c r="A33" s="60"/>
      <c r="B33" s="10" t="s">
        <v>10</v>
      </c>
      <c r="C33" s="10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9" customFormat="1" ht="15.75">
      <c r="A34" s="60"/>
      <c r="B34" s="10"/>
      <c r="C34" s="10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.75">
      <c r="A35" s="60"/>
      <c r="B35" s="10" t="s">
        <v>11</v>
      </c>
      <c r="C35" s="10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5.75">
      <c r="B36" s="10"/>
      <c r="C36" s="10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5.75">
      <c r="B37" s="10" t="s">
        <v>217</v>
      </c>
      <c r="C37" s="10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5.75">
      <c r="B38" s="10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5.75">
      <c r="B39" s="10" t="s">
        <v>144</v>
      </c>
      <c r="C39" s="10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5.75">
      <c r="B40" s="10" t="s">
        <v>150</v>
      </c>
      <c r="C40" s="10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5.75">
      <c r="B41" s="10" t="s">
        <v>145</v>
      </c>
      <c r="C41" s="10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5.75">
      <c r="B42" s="10"/>
      <c r="C42" s="10"/>
      <c r="D42" s="67"/>
      <c r="E42" s="68"/>
      <c r="F42" s="67"/>
      <c r="G42" s="12"/>
      <c r="H42" s="12"/>
      <c r="I42" s="12"/>
      <c r="J42" s="12"/>
      <c r="K42" s="12"/>
      <c r="L42" s="12"/>
      <c r="M42" s="12"/>
    </row>
    <row r="43" spans="2:13" ht="15.75">
      <c r="B43" s="10"/>
      <c r="C43" s="10"/>
      <c r="D43" s="69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5.75">
      <c r="B44" s="13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5.75">
      <c r="B45" s="11"/>
      <c r="C45" s="11"/>
      <c r="D45" s="12"/>
      <c r="E45" s="9"/>
      <c r="F45" s="9"/>
      <c r="G45" s="9"/>
      <c r="H45" s="9"/>
      <c r="I45" s="9"/>
      <c r="J45" s="9"/>
      <c r="K45" s="9"/>
      <c r="L45" s="9"/>
      <c r="M45" s="9"/>
    </row>
    <row r="46" spans="2:4" ht="15">
      <c r="B46" s="9"/>
      <c r="D46" s="66"/>
    </row>
    <row r="47" ht="15">
      <c r="B47" s="9"/>
    </row>
    <row r="48" ht="15">
      <c r="B48" s="9"/>
    </row>
    <row r="49" ht="15">
      <c r="B49" s="9"/>
    </row>
    <row r="50" ht="15">
      <c r="B50" s="9"/>
    </row>
    <row r="51" ht="15">
      <c r="B51" s="9"/>
    </row>
    <row r="52" ht="15">
      <c r="B52" s="9"/>
    </row>
    <row r="53" ht="15">
      <c r="B53" s="9"/>
    </row>
    <row r="54" ht="15">
      <c r="B54" s="9"/>
    </row>
    <row r="55" ht="15">
      <c r="B55" s="9"/>
    </row>
  </sheetData>
  <sheetProtection/>
  <mergeCells count="2">
    <mergeCell ref="B18:B19"/>
    <mergeCell ref="E18:E19"/>
  </mergeCells>
  <hyperlinks>
    <hyperlink ref="B16" r:id="rId1" display="mailto:vinilimp@hotmail.com.br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43">
      <selection activeCell="E62" sqref="E62"/>
    </sheetView>
  </sheetViews>
  <sheetFormatPr defaultColWidth="9.140625" defaultRowHeight="15"/>
  <cols>
    <col min="2" max="2" width="34.140625" style="0" customWidth="1"/>
  </cols>
  <sheetData>
    <row r="1" ht="15.75">
      <c r="A1" s="133" t="s">
        <v>142</v>
      </c>
    </row>
    <row r="2" ht="15.75">
      <c r="A2" s="134" t="s">
        <v>143</v>
      </c>
    </row>
    <row r="3" ht="15.75">
      <c r="A3" s="140" t="s">
        <v>215</v>
      </c>
    </row>
    <row r="4" ht="16.5" thickBot="1">
      <c r="A4" s="134" t="s">
        <v>216</v>
      </c>
    </row>
    <row r="5" spans="1:2" ht="16.5" thickBot="1" thickTop="1">
      <c r="A5" s="15" t="s">
        <v>166</v>
      </c>
      <c r="B5" s="20"/>
    </row>
    <row r="6" ht="15.75" thickTop="1"/>
    <row r="7" ht="15.75" thickBot="1"/>
    <row r="8" spans="1:6" ht="16.5" thickBot="1" thickTop="1">
      <c r="A8" s="14" t="s">
        <v>4</v>
      </c>
      <c r="B8" s="14" t="s">
        <v>167</v>
      </c>
      <c r="C8" s="14" t="s">
        <v>168</v>
      </c>
      <c r="D8" s="14" t="s">
        <v>169</v>
      </c>
      <c r="E8" s="14" t="s">
        <v>170</v>
      </c>
      <c r="F8" s="14" t="s">
        <v>171</v>
      </c>
    </row>
    <row r="9" spans="3:4" ht="16.5" thickBot="1" thickTop="1">
      <c r="C9" s="60"/>
      <c r="D9" s="60"/>
    </row>
    <row r="10" spans="1:6" ht="16.5" thickBot="1" thickTop="1">
      <c r="A10" s="43">
        <v>1</v>
      </c>
      <c r="B10" s="14" t="s">
        <v>172</v>
      </c>
      <c r="C10" s="43" t="s">
        <v>168</v>
      </c>
      <c r="D10" s="43">
        <v>2</v>
      </c>
      <c r="E10" s="27">
        <v>150</v>
      </c>
      <c r="F10" s="27">
        <f>D10*E10</f>
        <v>300</v>
      </c>
    </row>
    <row r="11" spans="1:6" ht="16.5" thickBot="1" thickTop="1">
      <c r="A11" s="43">
        <v>2</v>
      </c>
      <c r="B11" s="14" t="s">
        <v>173</v>
      </c>
      <c r="C11" s="43" t="s">
        <v>168</v>
      </c>
      <c r="D11" s="43">
        <v>2</v>
      </c>
      <c r="E11" s="27">
        <v>150</v>
      </c>
      <c r="F11" s="27">
        <f>D11*E11</f>
        <v>300</v>
      </c>
    </row>
    <row r="12" spans="1:6" ht="16.5" thickBot="1" thickTop="1">
      <c r="A12" s="43">
        <v>3</v>
      </c>
      <c r="B12" s="14" t="s">
        <v>174</v>
      </c>
      <c r="C12" s="43" t="s">
        <v>168</v>
      </c>
      <c r="D12" s="43">
        <v>1</v>
      </c>
      <c r="E12" s="27">
        <v>400</v>
      </c>
      <c r="F12" s="27">
        <f aca="true" t="shared" si="0" ref="F12:F17">E12*D12</f>
        <v>400</v>
      </c>
    </row>
    <row r="13" spans="1:6" ht="16.5" thickBot="1" thickTop="1">
      <c r="A13" s="43">
        <v>4</v>
      </c>
      <c r="B13" s="14" t="s">
        <v>175</v>
      </c>
      <c r="C13" s="43" t="s">
        <v>176</v>
      </c>
      <c r="D13" s="43">
        <v>3</v>
      </c>
      <c r="E13" s="27">
        <v>300</v>
      </c>
      <c r="F13" s="27">
        <f t="shared" si="0"/>
        <v>900</v>
      </c>
    </row>
    <row r="14" spans="1:6" ht="16.5" thickBot="1" thickTop="1">
      <c r="A14" s="43">
        <v>5</v>
      </c>
      <c r="B14" s="14" t="s">
        <v>177</v>
      </c>
      <c r="C14" s="43" t="s">
        <v>168</v>
      </c>
      <c r="D14" s="43">
        <v>1</v>
      </c>
      <c r="E14" s="27">
        <v>250</v>
      </c>
      <c r="F14" s="27">
        <f t="shared" si="0"/>
        <v>250</v>
      </c>
    </row>
    <row r="15" spans="1:6" ht="16.5" thickBot="1" thickTop="1">
      <c r="A15" s="43">
        <v>6</v>
      </c>
      <c r="B15" s="14" t="s">
        <v>178</v>
      </c>
      <c r="C15" s="43" t="s">
        <v>179</v>
      </c>
      <c r="D15" s="43">
        <v>3</v>
      </c>
      <c r="E15" s="27">
        <v>150</v>
      </c>
      <c r="F15" s="27">
        <f t="shared" si="0"/>
        <v>450</v>
      </c>
    </row>
    <row r="16" spans="1:6" ht="16.5" thickBot="1" thickTop="1">
      <c r="A16" s="43">
        <v>7</v>
      </c>
      <c r="B16" s="14" t="s">
        <v>180</v>
      </c>
      <c r="C16" s="43" t="s">
        <v>179</v>
      </c>
      <c r="D16" s="43">
        <v>3</v>
      </c>
      <c r="E16" s="27">
        <v>100</v>
      </c>
      <c r="F16" s="27">
        <f t="shared" si="0"/>
        <v>300</v>
      </c>
    </row>
    <row r="17" spans="1:6" ht="16.5" thickBot="1" thickTop="1">
      <c r="A17" s="43">
        <v>8</v>
      </c>
      <c r="B17" s="14" t="s">
        <v>181</v>
      </c>
      <c r="C17" s="43" t="s">
        <v>179</v>
      </c>
      <c r="D17" s="43">
        <v>8</v>
      </c>
      <c r="E17" s="27">
        <v>50</v>
      </c>
      <c r="F17" s="27">
        <f t="shared" si="0"/>
        <v>400</v>
      </c>
    </row>
    <row r="18" spans="1:6" ht="16.5" thickBot="1" thickTop="1">
      <c r="A18" s="60"/>
      <c r="C18" s="60"/>
      <c r="D18" s="43" t="s">
        <v>182</v>
      </c>
      <c r="E18" s="27"/>
      <c r="F18" s="27">
        <f>SUM(F10:F17)</f>
        <v>3300</v>
      </c>
    </row>
    <row r="19" spans="1:6" ht="16.5" thickBot="1" thickTop="1">
      <c r="A19" s="60"/>
      <c r="C19" s="60"/>
      <c r="D19" s="43" t="s">
        <v>183</v>
      </c>
      <c r="E19" s="159">
        <v>60</v>
      </c>
      <c r="F19" s="27">
        <f>F18/E19</f>
        <v>55</v>
      </c>
    </row>
    <row r="20" spans="1:6" ht="16.5" thickBot="1" thickTop="1">
      <c r="A20" s="60"/>
      <c r="C20" s="60"/>
      <c r="D20" s="60"/>
      <c r="E20" s="31"/>
      <c r="F20" s="31"/>
    </row>
    <row r="21" spans="1:6" ht="16.5" thickBot="1" thickTop="1">
      <c r="A21" s="60"/>
      <c r="B21" s="14" t="s">
        <v>184</v>
      </c>
      <c r="C21" s="60"/>
      <c r="D21" s="60"/>
      <c r="E21" s="31"/>
      <c r="F21" s="31"/>
    </row>
    <row r="22" spans="1:6" ht="16.5" thickBot="1" thickTop="1">
      <c r="A22" s="60"/>
      <c r="C22" s="60"/>
      <c r="D22" s="60"/>
      <c r="E22" s="31"/>
      <c r="F22" s="31"/>
    </row>
    <row r="23" spans="1:6" ht="16.5" thickBot="1" thickTop="1">
      <c r="A23" s="43">
        <v>1</v>
      </c>
      <c r="B23" s="14" t="s">
        <v>185</v>
      </c>
      <c r="C23" s="43" t="s">
        <v>168</v>
      </c>
      <c r="D23" s="43">
        <v>5</v>
      </c>
      <c r="E23" s="27">
        <v>5</v>
      </c>
      <c r="F23" s="27">
        <f aca="true" t="shared" si="1" ref="F23:F46">E23*D23</f>
        <v>25</v>
      </c>
    </row>
    <row r="24" spans="1:6" ht="16.5" thickBot="1" thickTop="1">
      <c r="A24" s="43">
        <v>2</v>
      </c>
      <c r="B24" s="14" t="s">
        <v>186</v>
      </c>
      <c r="C24" s="43" t="s">
        <v>168</v>
      </c>
      <c r="D24" s="43">
        <v>5</v>
      </c>
      <c r="E24" s="27">
        <v>5</v>
      </c>
      <c r="F24" s="27">
        <f t="shared" si="1"/>
        <v>25</v>
      </c>
    </row>
    <row r="25" spans="1:6" ht="16.5" thickBot="1" thickTop="1">
      <c r="A25" s="43">
        <v>3</v>
      </c>
      <c r="B25" s="14" t="s">
        <v>187</v>
      </c>
      <c r="C25" s="43" t="s">
        <v>168</v>
      </c>
      <c r="D25" s="43">
        <v>5</v>
      </c>
      <c r="E25" s="27">
        <v>5</v>
      </c>
      <c r="F25" s="27">
        <f t="shared" si="1"/>
        <v>25</v>
      </c>
    </row>
    <row r="26" spans="1:6" ht="16.5" thickBot="1" thickTop="1">
      <c r="A26" s="43">
        <v>4</v>
      </c>
      <c r="B26" s="14" t="s">
        <v>188</v>
      </c>
      <c r="C26" s="43" t="s">
        <v>168</v>
      </c>
      <c r="D26" s="43">
        <v>5</v>
      </c>
      <c r="E26" s="27">
        <v>6</v>
      </c>
      <c r="F26" s="27">
        <f t="shared" si="1"/>
        <v>30</v>
      </c>
    </row>
    <row r="27" spans="1:6" ht="16.5" thickBot="1" thickTop="1">
      <c r="A27" s="43">
        <v>5</v>
      </c>
      <c r="B27" s="14" t="s">
        <v>189</v>
      </c>
      <c r="C27" s="43" t="s">
        <v>168</v>
      </c>
      <c r="D27" s="43">
        <v>5</v>
      </c>
      <c r="E27" s="27">
        <v>5</v>
      </c>
      <c r="F27" s="27">
        <f t="shared" si="1"/>
        <v>25</v>
      </c>
    </row>
    <row r="28" spans="1:6" ht="16.5" thickBot="1" thickTop="1">
      <c r="A28" s="43">
        <v>6</v>
      </c>
      <c r="B28" s="14" t="s">
        <v>190</v>
      </c>
      <c r="C28" s="43" t="s">
        <v>168</v>
      </c>
      <c r="D28" s="43">
        <v>6</v>
      </c>
      <c r="E28" s="27">
        <v>5</v>
      </c>
      <c r="F28" s="27">
        <f t="shared" si="1"/>
        <v>30</v>
      </c>
    </row>
    <row r="29" spans="1:6" ht="16.5" thickBot="1" thickTop="1">
      <c r="A29" s="43">
        <v>7</v>
      </c>
      <c r="B29" s="14" t="s">
        <v>191</v>
      </c>
      <c r="C29" s="43" t="s">
        <v>168</v>
      </c>
      <c r="D29" s="43">
        <v>10</v>
      </c>
      <c r="E29" s="27">
        <v>2</v>
      </c>
      <c r="F29" s="27">
        <f t="shared" si="1"/>
        <v>20</v>
      </c>
    </row>
    <row r="30" spans="1:6" ht="16.5" thickBot="1" thickTop="1">
      <c r="A30" s="43">
        <v>8</v>
      </c>
      <c r="B30" s="14" t="s">
        <v>192</v>
      </c>
      <c r="C30" s="43" t="s">
        <v>209</v>
      </c>
      <c r="D30" s="43">
        <v>2</v>
      </c>
      <c r="E30" s="27">
        <v>2</v>
      </c>
      <c r="F30" s="27">
        <f t="shared" si="1"/>
        <v>4</v>
      </c>
    </row>
    <row r="31" spans="1:6" ht="16.5" thickBot="1" thickTop="1">
      <c r="A31" s="43">
        <v>9</v>
      </c>
      <c r="B31" s="14" t="s">
        <v>193</v>
      </c>
      <c r="C31" s="43" t="s">
        <v>168</v>
      </c>
      <c r="D31" s="43">
        <v>8</v>
      </c>
      <c r="E31" s="27">
        <v>2</v>
      </c>
      <c r="F31" s="27">
        <f t="shared" si="1"/>
        <v>16</v>
      </c>
    </row>
    <row r="32" spans="1:6" ht="16.5" thickBot="1" thickTop="1">
      <c r="A32" s="43">
        <v>10</v>
      </c>
      <c r="B32" s="14" t="s">
        <v>194</v>
      </c>
      <c r="C32" s="43" t="s">
        <v>210</v>
      </c>
      <c r="D32" s="43">
        <v>4</v>
      </c>
      <c r="E32" s="27">
        <v>5</v>
      </c>
      <c r="F32" s="27">
        <f t="shared" si="1"/>
        <v>20</v>
      </c>
    </row>
    <row r="33" spans="1:6" ht="16.5" thickBot="1" thickTop="1">
      <c r="A33" s="43">
        <v>11</v>
      </c>
      <c r="B33" s="14" t="s">
        <v>195</v>
      </c>
      <c r="C33" s="43" t="s">
        <v>168</v>
      </c>
      <c r="D33" s="43">
        <v>5</v>
      </c>
      <c r="E33" s="27">
        <v>5</v>
      </c>
      <c r="F33" s="27">
        <f t="shared" si="1"/>
        <v>25</v>
      </c>
    </row>
    <row r="34" spans="1:6" ht="16.5" thickBot="1" thickTop="1">
      <c r="A34" s="43">
        <v>12</v>
      </c>
      <c r="B34" s="14" t="s">
        <v>196</v>
      </c>
      <c r="C34" s="43" t="s">
        <v>168</v>
      </c>
      <c r="D34" s="43">
        <v>5</v>
      </c>
      <c r="E34" s="27">
        <v>5</v>
      </c>
      <c r="F34" s="27">
        <f t="shared" si="1"/>
        <v>25</v>
      </c>
    </row>
    <row r="35" spans="1:6" ht="16.5" thickBot="1" thickTop="1">
      <c r="A35" s="43">
        <v>13</v>
      </c>
      <c r="B35" s="14" t="s">
        <v>197</v>
      </c>
      <c r="C35" s="43" t="s">
        <v>168</v>
      </c>
      <c r="D35" s="43">
        <v>20</v>
      </c>
      <c r="E35" s="27">
        <v>2</v>
      </c>
      <c r="F35" s="27">
        <f t="shared" si="1"/>
        <v>40</v>
      </c>
    </row>
    <row r="36" spans="1:6" ht="16.5" thickBot="1" thickTop="1">
      <c r="A36" s="43">
        <v>14</v>
      </c>
      <c r="B36" s="14" t="s">
        <v>198</v>
      </c>
      <c r="C36" s="43" t="s">
        <v>168</v>
      </c>
      <c r="D36" s="43">
        <v>5</v>
      </c>
      <c r="E36" s="27">
        <v>4</v>
      </c>
      <c r="F36" s="27">
        <f t="shared" si="1"/>
        <v>20</v>
      </c>
    </row>
    <row r="37" spans="1:6" ht="16.5" thickBot="1" thickTop="1">
      <c r="A37" s="43">
        <v>15</v>
      </c>
      <c r="B37" s="14" t="s">
        <v>199</v>
      </c>
      <c r="C37" s="43" t="s">
        <v>168</v>
      </c>
      <c r="D37" s="43">
        <v>50</v>
      </c>
      <c r="E37" s="27">
        <v>0.25</v>
      </c>
      <c r="F37" s="27">
        <f t="shared" si="1"/>
        <v>12.5</v>
      </c>
    </row>
    <row r="38" spans="1:6" ht="16.5" thickBot="1" thickTop="1">
      <c r="A38" s="43">
        <v>16</v>
      </c>
      <c r="B38" s="14" t="s">
        <v>200</v>
      </c>
      <c r="C38" s="43" t="s">
        <v>168</v>
      </c>
      <c r="D38" s="43">
        <v>2</v>
      </c>
      <c r="E38" s="27">
        <v>5</v>
      </c>
      <c r="F38" s="27">
        <f t="shared" si="1"/>
        <v>10</v>
      </c>
    </row>
    <row r="39" spans="1:6" ht="16.5" thickBot="1" thickTop="1">
      <c r="A39" s="43">
        <v>17</v>
      </c>
      <c r="B39" s="14" t="s">
        <v>201</v>
      </c>
      <c r="C39" s="43" t="s">
        <v>168</v>
      </c>
      <c r="D39" s="43">
        <v>5</v>
      </c>
      <c r="E39" s="27">
        <v>5</v>
      </c>
      <c r="F39" s="27">
        <f t="shared" si="1"/>
        <v>25</v>
      </c>
    </row>
    <row r="40" spans="1:6" ht="16.5" thickBot="1" thickTop="1">
      <c r="A40" s="43">
        <v>18</v>
      </c>
      <c r="B40" s="14" t="s">
        <v>202</v>
      </c>
      <c r="C40" s="43" t="s">
        <v>168</v>
      </c>
      <c r="D40" s="43">
        <v>8</v>
      </c>
      <c r="E40" s="27">
        <v>4</v>
      </c>
      <c r="F40" s="27">
        <f t="shared" si="1"/>
        <v>32</v>
      </c>
    </row>
    <row r="41" spans="1:6" ht="16.5" thickBot="1" thickTop="1">
      <c r="A41" s="43">
        <v>19</v>
      </c>
      <c r="B41" s="14" t="s">
        <v>203</v>
      </c>
      <c r="C41" s="43" t="s">
        <v>211</v>
      </c>
      <c r="D41" s="43">
        <v>5</v>
      </c>
      <c r="E41" s="27">
        <v>5</v>
      </c>
      <c r="F41" s="27">
        <f t="shared" si="1"/>
        <v>25</v>
      </c>
    </row>
    <row r="42" spans="1:6" ht="16.5" thickBot="1" thickTop="1">
      <c r="A42" s="43">
        <v>20</v>
      </c>
      <c r="B42" s="14" t="s">
        <v>204</v>
      </c>
      <c r="C42" s="43" t="s">
        <v>212</v>
      </c>
      <c r="D42" s="43">
        <v>2</v>
      </c>
      <c r="E42" s="27">
        <v>5</v>
      </c>
      <c r="F42" s="27">
        <f t="shared" si="1"/>
        <v>10</v>
      </c>
    </row>
    <row r="43" spans="1:6" ht="16.5" thickBot="1" thickTop="1">
      <c r="A43" s="43">
        <v>21</v>
      </c>
      <c r="B43" s="14" t="s">
        <v>205</v>
      </c>
      <c r="C43" s="43" t="s">
        <v>168</v>
      </c>
      <c r="D43" s="43">
        <v>1</v>
      </c>
      <c r="E43" s="27">
        <v>30</v>
      </c>
      <c r="F43" s="27">
        <f t="shared" si="1"/>
        <v>30</v>
      </c>
    </row>
    <row r="44" spans="1:6" ht="16.5" thickBot="1" thickTop="1">
      <c r="A44" s="43">
        <v>22</v>
      </c>
      <c r="B44" s="14" t="s">
        <v>206</v>
      </c>
      <c r="C44" s="43" t="s">
        <v>168</v>
      </c>
      <c r="D44" s="43">
        <v>2</v>
      </c>
      <c r="E44" s="27">
        <v>5</v>
      </c>
      <c r="F44" s="27">
        <f t="shared" si="1"/>
        <v>10</v>
      </c>
    </row>
    <row r="45" spans="1:6" ht="16.5" thickBot="1" thickTop="1">
      <c r="A45" s="43">
        <v>23</v>
      </c>
      <c r="B45" s="14" t="s">
        <v>207</v>
      </c>
      <c r="C45" s="43" t="s">
        <v>168</v>
      </c>
      <c r="D45" s="43">
        <v>1</v>
      </c>
      <c r="E45" s="27">
        <v>6</v>
      </c>
      <c r="F45" s="27">
        <f t="shared" si="1"/>
        <v>6</v>
      </c>
    </row>
    <row r="46" spans="1:6" ht="16.5" thickBot="1" thickTop="1">
      <c r="A46" s="43">
        <v>24</v>
      </c>
      <c r="B46" s="14" t="s">
        <v>208</v>
      </c>
      <c r="C46" s="43" t="s">
        <v>168</v>
      </c>
      <c r="D46" s="43">
        <v>5</v>
      </c>
      <c r="E46" s="27">
        <v>5</v>
      </c>
      <c r="F46" s="27">
        <f t="shared" si="1"/>
        <v>25</v>
      </c>
    </row>
    <row r="47" spans="3:6" ht="15.75" thickTop="1">
      <c r="C47" s="60"/>
      <c r="D47" s="160" t="s">
        <v>182</v>
      </c>
      <c r="E47" s="161"/>
      <c r="F47" s="161">
        <f>SUM(F23:F46)</f>
        <v>515.5</v>
      </c>
    </row>
    <row r="48" spans="4:6" ht="15">
      <c r="D48" s="168" t="s">
        <v>214</v>
      </c>
      <c r="E48" s="169">
        <v>29</v>
      </c>
      <c r="F48" s="170">
        <f>F47/E48</f>
        <v>17.775862068965516</v>
      </c>
    </row>
    <row r="49" spans="1:6" ht="15">
      <c r="A49" s="60"/>
      <c r="D49" s="60"/>
      <c r="E49" s="31"/>
      <c r="F49" s="31"/>
    </row>
    <row r="50" spans="1:6" ht="15">
      <c r="A50" s="60"/>
      <c r="B50" t="s">
        <v>220</v>
      </c>
      <c r="D50" s="60"/>
      <c r="E50" s="31"/>
      <c r="F50" s="31"/>
    </row>
    <row r="51" spans="1:6" ht="15">
      <c r="A51" s="60"/>
      <c r="B51" t="s">
        <v>221</v>
      </c>
      <c r="D51" s="60"/>
      <c r="E51" s="31"/>
      <c r="F51" s="31"/>
    </row>
    <row r="52" spans="1:6" ht="15">
      <c r="A52" s="60"/>
      <c r="B52" t="s">
        <v>150</v>
      </c>
      <c r="D52" s="60"/>
      <c r="E52" s="31"/>
      <c r="F52" s="31"/>
    </row>
    <row r="53" spans="1:6" ht="15">
      <c r="A53" s="60"/>
      <c r="B53" t="s">
        <v>222</v>
      </c>
      <c r="D53" s="60"/>
      <c r="E53" s="31"/>
      <c r="F53" s="31"/>
    </row>
    <row r="54" spans="1:6" ht="15">
      <c r="A54" s="60"/>
      <c r="D54" s="60"/>
      <c r="E54" s="31"/>
      <c r="F54" s="31"/>
    </row>
    <row r="55" spans="1:6" ht="15">
      <c r="A55" s="60"/>
      <c r="D55" s="60"/>
      <c r="E55" s="31"/>
      <c r="F55" s="31"/>
    </row>
    <row r="56" spans="1:6" ht="15">
      <c r="A56" s="60"/>
      <c r="E56" s="31"/>
      <c r="F56" s="31"/>
    </row>
    <row r="57" ht="15">
      <c r="A57" s="60"/>
    </row>
    <row r="58" ht="15">
      <c r="A58" s="60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63">
      <selection activeCell="D74" sqref="D74"/>
    </sheetView>
  </sheetViews>
  <sheetFormatPr defaultColWidth="9.140625" defaultRowHeight="15"/>
  <cols>
    <col min="1" max="1" width="14.00390625" style="9" customWidth="1"/>
    <col min="2" max="2" width="26.57421875" style="9" customWidth="1"/>
    <col min="3" max="3" width="21.57421875" style="9" customWidth="1"/>
    <col min="4" max="4" width="17.7109375" style="9" customWidth="1"/>
    <col min="5" max="5" width="13.00390625" style="9" customWidth="1"/>
    <col min="6" max="6" width="10.7109375" style="9" bestFit="1" customWidth="1"/>
    <col min="7" max="16384" width="9.140625" style="9" customWidth="1"/>
  </cols>
  <sheetData>
    <row r="1" ht="15.75">
      <c r="A1" s="133" t="s">
        <v>142</v>
      </c>
    </row>
    <row r="2" ht="15.75">
      <c r="A2" s="134" t="s">
        <v>143</v>
      </c>
    </row>
    <row r="3" spans="1:3" ht="15.75">
      <c r="A3" s="140" t="s">
        <v>215</v>
      </c>
      <c r="C3" s="9" t="s">
        <v>12</v>
      </c>
    </row>
    <row r="4" ht="16.5" thickBot="1">
      <c r="A4" s="134" t="s">
        <v>216</v>
      </c>
    </row>
    <row r="5" spans="1:5" ht="16.5" thickBot="1" thickTop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16</v>
      </c>
    </row>
    <row r="6" spans="1:5" ht="16.5" thickBot="1" thickTop="1">
      <c r="A6" s="43" t="s">
        <v>82</v>
      </c>
      <c r="B6" s="14"/>
      <c r="C6" s="14" t="s">
        <v>17</v>
      </c>
      <c r="D6" s="14" t="s">
        <v>18</v>
      </c>
      <c r="E6" s="14" t="s">
        <v>19</v>
      </c>
    </row>
    <row r="7" spans="1:5" ht="16.5" thickBot="1" thickTop="1">
      <c r="A7" s="43">
        <v>1</v>
      </c>
      <c r="B7" s="14" t="str">
        <f>Proposta!B21</f>
        <v>SERVENTES ARE ADM </v>
      </c>
      <c r="C7" s="43">
        <f>Proposta!D21</f>
        <v>18</v>
      </c>
      <c r="D7" s="55">
        <f>E84</f>
        <v>2590.7533832602917</v>
      </c>
      <c r="E7" s="27">
        <f>D7*C7</f>
        <v>46633.56089868525</v>
      </c>
    </row>
    <row r="8" spans="1:5" ht="16.5" thickBot="1" thickTop="1">
      <c r="A8" s="43"/>
      <c r="B8" s="14"/>
      <c r="C8" s="43"/>
      <c r="D8" s="14"/>
      <c r="E8" s="27"/>
    </row>
    <row r="9" spans="1:5" ht="16.5" thickBot="1" thickTop="1">
      <c r="A9" s="45"/>
      <c r="B9" s="16"/>
      <c r="C9" s="16" t="s">
        <v>20</v>
      </c>
      <c r="D9" s="16"/>
      <c r="E9" s="27">
        <f>SUM(E7:E8)</f>
        <v>46633.56089868525</v>
      </c>
    </row>
    <row r="10" spans="1:5" ht="16.5" thickBot="1" thickTop="1">
      <c r="A10" s="45"/>
      <c r="B10" s="16"/>
      <c r="C10" s="16" t="s">
        <v>21</v>
      </c>
      <c r="D10" s="16"/>
      <c r="E10" s="27">
        <f>E9*12</f>
        <v>559602.7307842231</v>
      </c>
    </row>
    <row r="11" spans="1:5" ht="16.5" thickBot="1" thickTop="1">
      <c r="A11" s="44"/>
      <c r="B11" s="16"/>
      <c r="C11" s="16" t="s">
        <v>22</v>
      </c>
      <c r="D11" s="16"/>
      <c r="E11" s="27" t="s">
        <v>85</v>
      </c>
    </row>
    <row r="12" ht="16.5" thickBot="1" thickTop="1">
      <c r="A12" s="9" t="s">
        <v>23</v>
      </c>
    </row>
    <row r="13" spans="1:5" ht="16.5" thickBot="1" thickTop="1">
      <c r="A13" s="15"/>
      <c r="B13" s="17" t="s">
        <v>24</v>
      </c>
      <c r="C13" s="17"/>
      <c r="D13" s="18" t="s">
        <v>25</v>
      </c>
      <c r="E13" s="18"/>
    </row>
    <row r="14" spans="1:5" ht="16.5" thickBot="1" thickTop="1">
      <c r="A14" s="15"/>
      <c r="B14" s="16" t="s">
        <v>26</v>
      </c>
      <c r="C14" s="16"/>
      <c r="D14" s="14" t="s">
        <v>27</v>
      </c>
      <c r="E14" s="26">
        <v>0.0365</v>
      </c>
    </row>
    <row r="15" spans="4:5" ht="16.5" thickBot="1" thickTop="1">
      <c r="D15" s="19" t="s">
        <v>28</v>
      </c>
      <c r="E15" s="46">
        <v>0.05</v>
      </c>
    </row>
    <row r="16" spans="1:5" ht="16.5" thickBot="1" thickTop="1">
      <c r="A16" s="15" t="s">
        <v>29</v>
      </c>
      <c r="B16" s="16"/>
      <c r="C16" s="16"/>
      <c r="D16" s="16"/>
      <c r="E16" s="20"/>
    </row>
    <row r="17" spans="1:5" ht="16.5" thickBot="1" thickTop="1">
      <c r="A17" s="15"/>
      <c r="B17" s="21" t="s">
        <v>30</v>
      </c>
      <c r="C17" s="22"/>
      <c r="D17" s="21" t="s">
        <v>31</v>
      </c>
      <c r="E17" s="20"/>
    </row>
    <row r="18" spans="1:5" ht="16.5" thickBot="1" thickTop="1">
      <c r="A18" s="15"/>
      <c r="B18" s="21" t="s">
        <v>32</v>
      </c>
      <c r="C18" s="22"/>
      <c r="D18" s="139" t="str">
        <f>Proposta!C21</f>
        <v>44HS</v>
      </c>
      <c r="E18" s="20"/>
    </row>
    <row r="19" ht="15.75" thickTop="1">
      <c r="C19" s="23" t="s">
        <v>33</v>
      </c>
    </row>
    <row r="20" spans="2:5" ht="15.75" thickBot="1">
      <c r="B20" s="9" t="s">
        <v>34</v>
      </c>
      <c r="C20" s="9" t="s">
        <v>97</v>
      </c>
      <c r="E20" s="9" t="s">
        <v>35</v>
      </c>
    </row>
    <row r="21" spans="1:5" ht="16.5" thickBot="1" thickTop="1">
      <c r="A21" s="15" t="s">
        <v>36</v>
      </c>
      <c r="B21" s="16"/>
      <c r="C21" s="16"/>
      <c r="D21" s="62">
        <v>954</v>
      </c>
      <c r="E21" s="47">
        <f>D21+D22</f>
        <v>954</v>
      </c>
    </row>
    <row r="22" spans="1:5" ht="16.5" thickBot="1" thickTop="1">
      <c r="A22" s="15" t="s">
        <v>88</v>
      </c>
      <c r="B22" s="16"/>
      <c r="C22" s="58"/>
      <c r="D22" s="16">
        <f>C22*D21</f>
        <v>0</v>
      </c>
      <c r="E22" s="47"/>
    </row>
    <row r="23" ht="15.75" thickTop="1">
      <c r="I23" s="9" t="s">
        <v>86</v>
      </c>
    </row>
    <row r="24" spans="1:5" ht="15">
      <c r="A24" s="24" t="s">
        <v>37</v>
      </c>
      <c r="B24" s="24"/>
      <c r="C24" s="25"/>
      <c r="D24" s="25"/>
      <c r="E24" s="25"/>
    </row>
    <row r="25" spans="2:3" ht="15">
      <c r="B25" s="23" t="s">
        <v>38</v>
      </c>
      <c r="C25" s="23"/>
    </row>
    <row r="26" spans="2:3" ht="15.75" thickBot="1">
      <c r="B26" s="23" t="s">
        <v>39</v>
      </c>
      <c r="C26" s="23"/>
    </row>
    <row r="27" spans="1:5" ht="16.5" thickBot="1" thickTop="1">
      <c r="A27" s="15" t="s">
        <v>40</v>
      </c>
      <c r="B27" s="16"/>
      <c r="C27" s="16"/>
      <c r="D27" s="14" t="s">
        <v>41</v>
      </c>
      <c r="E27" s="14" t="s">
        <v>35</v>
      </c>
    </row>
    <row r="28" spans="1:5" ht="16.5" thickBot="1" thickTop="1">
      <c r="A28" s="15" t="s">
        <v>1</v>
      </c>
      <c r="B28" s="16"/>
      <c r="C28" s="16"/>
      <c r="D28" s="26">
        <v>0.08</v>
      </c>
      <c r="E28" s="27">
        <f>D28*E21</f>
        <v>76.32000000000001</v>
      </c>
    </row>
    <row r="29" spans="1:5" ht="16.5" thickBot="1" thickTop="1">
      <c r="A29" s="15" t="s">
        <v>0</v>
      </c>
      <c r="B29" s="16"/>
      <c r="C29" s="16"/>
      <c r="D29" s="26">
        <v>0.2</v>
      </c>
      <c r="E29" s="27">
        <f>D29*E21</f>
        <v>190.8</v>
      </c>
    </row>
    <row r="30" spans="1:5" ht="16.5" thickBot="1" thickTop="1">
      <c r="A30" s="15" t="s">
        <v>42</v>
      </c>
      <c r="B30" s="16"/>
      <c r="C30" s="16"/>
      <c r="D30" s="26">
        <v>0.058</v>
      </c>
      <c r="E30" s="27">
        <f>D30*E21</f>
        <v>55.332</v>
      </c>
    </row>
    <row r="31" spans="1:5" ht="16.5" thickBot="1" thickTop="1">
      <c r="A31" s="15" t="s">
        <v>224</v>
      </c>
      <c r="B31" s="16"/>
      <c r="C31" s="16"/>
      <c r="D31" s="26">
        <v>0.03</v>
      </c>
      <c r="E31" s="27">
        <f>D31*E21</f>
        <v>28.619999999999997</v>
      </c>
    </row>
    <row r="32" spans="1:5" ht="15.75" thickTop="1">
      <c r="A32" s="28" t="s">
        <v>43</v>
      </c>
      <c r="B32" s="25"/>
      <c r="C32" s="25"/>
      <c r="D32" s="29">
        <f>SUM(D28:D31)</f>
        <v>0.368</v>
      </c>
      <c r="E32" s="30">
        <f>D32*E21</f>
        <v>351.072</v>
      </c>
    </row>
    <row r="33" spans="1:5" ht="15.75" thickBot="1">
      <c r="A33" s="56"/>
      <c r="B33" s="23" t="s">
        <v>44</v>
      </c>
      <c r="C33" s="23"/>
      <c r="D33" s="23"/>
      <c r="E33" s="31"/>
    </row>
    <row r="34" spans="1:5" ht="16.5" thickBot="1" thickTop="1">
      <c r="A34" s="15" t="s">
        <v>40</v>
      </c>
      <c r="B34" s="16"/>
      <c r="C34" s="16"/>
      <c r="D34" s="16" t="s">
        <v>41</v>
      </c>
      <c r="E34" s="32" t="s">
        <v>35</v>
      </c>
    </row>
    <row r="35" spans="1:5" ht="16.5" thickBot="1" thickTop="1">
      <c r="A35" s="15" t="s">
        <v>45</v>
      </c>
      <c r="B35" s="16"/>
      <c r="C35" s="16"/>
      <c r="D35" s="26">
        <v>0.1111</v>
      </c>
      <c r="E35" s="27">
        <f>D35*E21</f>
        <v>105.9894</v>
      </c>
    </row>
    <row r="36" spans="1:5" ht="16.5" thickBot="1" thickTop="1">
      <c r="A36" s="15" t="s">
        <v>46</v>
      </c>
      <c r="B36" s="16"/>
      <c r="C36" s="16"/>
      <c r="D36" s="26">
        <v>0.0139</v>
      </c>
      <c r="E36" s="27">
        <f>D36*E21</f>
        <v>13.260599999999998</v>
      </c>
    </row>
    <row r="37" spans="1:5" ht="16.5" thickBot="1" thickTop="1">
      <c r="A37" s="15" t="s">
        <v>47</v>
      </c>
      <c r="B37" s="16"/>
      <c r="C37" s="16"/>
      <c r="D37" s="26">
        <v>0.0002</v>
      </c>
      <c r="E37" s="27">
        <f>D37*E21</f>
        <v>0.1908</v>
      </c>
    </row>
    <row r="38" spans="1:5" ht="16.5" thickBot="1" thickTop="1">
      <c r="A38" s="15" t="s">
        <v>48</v>
      </c>
      <c r="B38" s="16"/>
      <c r="C38" s="16"/>
      <c r="D38" s="26">
        <v>0.0055</v>
      </c>
      <c r="E38" s="27">
        <v>0.54</v>
      </c>
    </row>
    <row r="39" spans="1:5" ht="16.5" thickBot="1" thickTop="1">
      <c r="A39" s="15" t="s">
        <v>49</v>
      </c>
      <c r="B39" s="16"/>
      <c r="C39" s="16"/>
      <c r="D39" s="26">
        <v>0.0003</v>
      </c>
      <c r="E39" s="27">
        <f>D39*E21</f>
        <v>0.28619999999999995</v>
      </c>
    </row>
    <row r="40" spans="1:6" ht="16.5" thickBot="1" thickTop="1">
      <c r="A40" s="15" t="s">
        <v>50</v>
      </c>
      <c r="B40" s="16"/>
      <c r="C40" s="16"/>
      <c r="D40" s="26">
        <v>0.0194</v>
      </c>
      <c r="E40" s="27">
        <f>D40*E21</f>
        <v>18.5076</v>
      </c>
      <c r="F40"/>
    </row>
    <row r="41" spans="1:5" ht="16.5" thickBot="1" thickTop="1">
      <c r="A41" s="15" t="s">
        <v>51</v>
      </c>
      <c r="B41" s="16"/>
      <c r="C41" s="16"/>
      <c r="D41" s="26">
        <v>0.0833</v>
      </c>
      <c r="E41" s="27">
        <f>D41*E21</f>
        <v>79.4682</v>
      </c>
    </row>
    <row r="42" spans="1:5" ht="16.5" thickBot="1" thickTop="1">
      <c r="A42" s="33" t="s">
        <v>52</v>
      </c>
      <c r="B42" s="17"/>
      <c r="C42" s="17"/>
      <c r="D42" s="34">
        <f>SUM(D35:D41)</f>
        <v>0.23370000000000002</v>
      </c>
      <c r="E42" s="35">
        <f>D42*E21</f>
        <v>222.9498</v>
      </c>
    </row>
    <row r="43" spans="2:5" ht="16.5" thickBot="1" thickTop="1">
      <c r="B43" s="23" t="s">
        <v>53</v>
      </c>
      <c r="C43" s="23"/>
      <c r="E43" s="31"/>
    </row>
    <row r="44" spans="1:5" ht="16.5" thickBot="1" thickTop="1">
      <c r="A44" s="15" t="s">
        <v>40</v>
      </c>
      <c r="B44" s="16"/>
      <c r="C44" s="16"/>
      <c r="D44" s="16" t="s">
        <v>41</v>
      </c>
      <c r="E44" s="32" t="s">
        <v>35</v>
      </c>
    </row>
    <row r="45" spans="1:5" ht="16.5" thickBot="1" thickTop="1">
      <c r="A45" s="15" t="s">
        <v>54</v>
      </c>
      <c r="B45" s="16"/>
      <c r="C45" s="16"/>
      <c r="D45" s="26">
        <v>0.0042</v>
      </c>
      <c r="E45" s="27">
        <f>D45*E21</f>
        <v>4.0068</v>
      </c>
    </row>
    <row r="46" spans="1:5" ht="16.5" thickBot="1" thickTop="1">
      <c r="A46" s="15" t="s">
        <v>55</v>
      </c>
      <c r="B46" s="16"/>
      <c r="C46" s="16"/>
      <c r="D46" s="26">
        <v>0.0003</v>
      </c>
      <c r="E46" s="27">
        <f>D46*E21</f>
        <v>0.28619999999999995</v>
      </c>
    </row>
    <row r="47" spans="1:5" ht="16.5" thickBot="1" thickTop="1">
      <c r="A47" s="15" t="s">
        <v>56</v>
      </c>
      <c r="B47" s="16"/>
      <c r="C47" s="16"/>
      <c r="D47" s="26">
        <v>0.0187</v>
      </c>
      <c r="E47" s="27">
        <f>D47*E21</f>
        <v>17.8398</v>
      </c>
    </row>
    <row r="48" spans="1:5" ht="16.5" thickBot="1" thickTop="1">
      <c r="A48" s="15" t="s">
        <v>219</v>
      </c>
      <c r="B48" s="16"/>
      <c r="C48" s="16"/>
      <c r="D48" s="26">
        <v>0.04</v>
      </c>
      <c r="E48" s="27">
        <f>D48*E21</f>
        <v>38.160000000000004</v>
      </c>
    </row>
    <row r="49" spans="1:5" ht="16.5" thickBot="1" thickTop="1">
      <c r="A49" s="15" t="s">
        <v>58</v>
      </c>
      <c r="B49" s="16"/>
      <c r="C49" s="16"/>
      <c r="D49" s="26">
        <v>0.0069</v>
      </c>
      <c r="E49" s="27">
        <f>D49*E21</f>
        <v>6.5826</v>
      </c>
    </row>
    <row r="50" spans="1:5" ht="16.5" thickBot="1" thickTop="1">
      <c r="A50" s="33" t="s">
        <v>59</v>
      </c>
      <c r="B50" s="17"/>
      <c r="C50" s="17"/>
      <c r="D50" s="34">
        <f>SUM(D45:D49)</f>
        <v>0.07010000000000001</v>
      </c>
      <c r="E50" s="35">
        <f>D50*E21</f>
        <v>66.87540000000001</v>
      </c>
    </row>
    <row r="51" spans="1:5" ht="15.75" thickTop="1">
      <c r="A51" s="75"/>
      <c r="B51" s="75"/>
      <c r="C51" s="75"/>
      <c r="D51" s="76"/>
      <c r="E51" s="77"/>
    </row>
    <row r="52" spans="1:5" ht="15">
      <c r="A52" s="75"/>
      <c r="B52" s="75"/>
      <c r="C52" s="75"/>
      <c r="D52" s="76"/>
      <c r="E52" s="77"/>
    </row>
    <row r="53" spans="1:5" ht="15">
      <c r="A53" s="75"/>
      <c r="B53" s="75"/>
      <c r="C53" s="75"/>
      <c r="D53" s="76"/>
      <c r="E53" s="77"/>
    </row>
    <row r="54" spans="2:5" ht="15.75" thickBot="1">
      <c r="B54" s="23" t="s">
        <v>96</v>
      </c>
      <c r="C54" s="23"/>
      <c r="E54" s="31"/>
    </row>
    <row r="55" spans="1:5" ht="16.5" thickBot="1" thickTop="1">
      <c r="A55" s="15" t="s">
        <v>40</v>
      </c>
      <c r="B55" s="16"/>
      <c r="C55" s="16"/>
      <c r="D55" s="16" t="s">
        <v>41</v>
      </c>
      <c r="E55" s="32" t="s">
        <v>35</v>
      </c>
    </row>
    <row r="56" spans="1:5" ht="16.5" thickBot="1" thickTop="1">
      <c r="A56" s="15" t="s">
        <v>60</v>
      </c>
      <c r="B56" s="16"/>
      <c r="C56" s="16"/>
      <c r="D56" s="26">
        <v>0.0813</v>
      </c>
      <c r="E56" s="27">
        <f>D56*E21</f>
        <v>77.5602</v>
      </c>
    </row>
    <row r="57" spans="1:6" ht="16.5" thickBot="1" thickTop="1">
      <c r="A57" s="15" t="s">
        <v>61</v>
      </c>
      <c r="B57" s="16"/>
      <c r="C57" s="16"/>
      <c r="D57" s="26">
        <v>0.0026</v>
      </c>
      <c r="E57" s="27">
        <f>D57*E21</f>
        <v>2.4804</v>
      </c>
      <c r="F57"/>
    </row>
    <row r="58" spans="1:5" ht="16.5" thickBot="1" thickTop="1">
      <c r="A58" s="33" t="s">
        <v>59</v>
      </c>
      <c r="B58" s="17"/>
      <c r="C58" s="17"/>
      <c r="D58" s="34">
        <f>SUM(D56:D57)</f>
        <v>0.0839</v>
      </c>
      <c r="E58" s="35">
        <f>D58*E21</f>
        <v>80.0406</v>
      </c>
    </row>
    <row r="59" spans="1:5" ht="15.75" thickTop="1">
      <c r="A59" s="36" t="s">
        <v>62</v>
      </c>
      <c r="B59" s="36" t="s">
        <v>63</v>
      </c>
      <c r="C59" s="36"/>
      <c r="D59" s="37">
        <f>D32+D42+D50+D58</f>
        <v>0.7557</v>
      </c>
      <c r="E59" s="48">
        <f>D59*E21</f>
        <v>720.9378</v>
      </c>
    </row>
    <row r="60" spans="2:4" ht="15.75" thickBot="1">
      <c r="B60" s="9" t="s">
        <v>64</v>
      </c>
      <c r="D60" s="9" t="s">
        <v>117</v>
      </c>
    </row>
    <row r="61" spans="1:5" ht="16.5" thickBot="1" thickTop="1">
      <c r="A61" s="15" t="s">
        <v>40</v>
      </c>
      <c r="B61" s="16"/>
      <c r="C61" s="16"/>
      <c r="D61" s="16"/>
      <c r="E61" s="27" t="s">
        <v>35</v>
      </c>
    </row>
    <row r="62" spans="1:5" ht="16.5" thickBot="1" thickTop="1">
      <c r="A62" s="15" t="s">
        <v>65</v>
      </c>
      <c r="B62" s="16"/>
      <c r="C62" s="16"/>
      <c r="D62" s="38"/>
      <c r="E62" s="27">
        <v>0</v>
      </c>
    </row>
    <row r="63" spans="1:5" ht="16.5" thickBot="1" thickTop="1">
      <c r="A63" s="15" t="s">
        <v>66</v>
      </c>
      <c r="B63" s="16"/>
      <c r="C63" s="16"/>
      <c r="D63" s="38"/>
      <c r="E63" s="27">
        <f>3.7*52-6%*D21</f>
        <v>135.16000000000003</v>
      </c>
    </row>
    <row r="64" spans="1:5" ht="16.5" thickBot="1" thickTop="1">
      <c r="A64" s="15" t="s">
        <v>67</v>
      </c>
      <c r="B64" s="16"/>
      <c r="C64" s="16"/>
      <c r="D64" s="38"/>
      <c r="E64" s="27">
        <f>12.24*22*(80%)</f>
        <v>215.42400000000004</v>
      </c>
    </row>
    <row r="65" spans="1:5" ht="16.5" thickBot="1" thickTop="1">
      <c r="A65" s="15" t="s">
        <v>83</v>
      </c>
      <c r="B65" s="16"/>
      <c r="C65" s="16"/>
      <c r="D65" s="38"/>
      <c r="E65" s="27">
        <v>3.16</v>
      </c>
    </row>
    <row r="66" spans="1:5" ht="16.5" thickBot="1" thickTop="1">
      <c r="A66" s="15" t="s">
        <v>90</v>
      </c>
      <c r="B66" s="16"/>
      <c r="C66" s="16"/>
      <c r="D66" s="38"/>
      <c r="E66" s="27">
        <v>98.91</v>
      </c>
    </row>
    <row r="67" spans="1:5" ht="16.5" thickBot="1" thickTop="1">
      <c r="A67" s="15" t="s">
        <v>91</v>
      </c>
      <c r="B67" s="16"/>
      <c r="C67" s="16"/>
      <c r="D67" s="38"/>
      <c r="E67" s="27">
        <v>8.98</v>
      </c>
    </row>
    <row r="68" spans="1:5" ht="16.5" thickBot="1" thickTop="1">
      <c r="A68" s="15" t="s">
        <v>151</v>
      </c>
      <c r="B68" s="16"/>
      <c r="C68" s="16"/>
      <c r="D68" s="38"/>
      <c r="E68" s="27">
        <f>Planilha1!F48</f>
        <v>17.775862068965516</v>
      </c>
    </row>
    <row r="69" spans="1:5" ht="16.5" thickBot="1" thickTop="1">
      <c r="A69" s="15" t="s">
        <v>213</v>
      </c>
      <c r="B69" s="16"/>
      <c r="C69" s="16"/>
      <c r="D69" s="38"/>
      <c r="E69" s="27">
        <f>Planilha1!F19</f>
        <v>55</v>
      </c>
    </row>
    <row r="70" spans="1:5" ht="16.5" thickBot="1" thickTop="1">
      <c r="A70" s="33" t="s">
        <v>68</v>
      </c>
      <c r="B70" s="17"/>
      <c r="C70" s="17"/>
      <c r="D70" s="34"/>
      <c r="E70" s="35">
        <f>SUM(E62:E69)</f>
        <v>534.4098620689656</v>
      </c>
    </row>
    <row r="71" ht="16.5" thickBot="1" thickTop="1">
      <c r="B71" s="9" t="s">
        <v>69</v>
      </c>
    </row>
    <row r="72" spans="1:6" ht="16.5" thickBot="1" thickTop="1">
      <c r="A72" s="15" t="s">
        <v>40</v>
      </c>
      <c r="B72" s="16"/>
      <c r="C72" s="16"/>
      <c r="D72" s="16"/>
      <c r="E72" s="27" t="s">
        <v>35</v>
      </c>
      <c r="F72" s="49">
        <f>E21+E59+E70</f>
        <v>2209.3476620689657</v>
      </c>
    </row>
    <row r="73" spans="1:5" ht="16.5" thickBot="1" thickTop="1">
      <c r="A73" s="15" t="s">
        <v>70</v>
      </c>
      <c r="B73" s="16"/>
      <c r="C73" s="16"/>
      <c r="D73" s="38">
        <v>0.04</v>
      </c>
      <c r="E73" s="27">
        <f>D73*F72</f>
        <v>88.37390648275863</v>
      </c>
    </row>
    <row r="74" spans="1:5" ht="16.5" thickBot="1" thickTop="1">
      <c r="A74" s="15" t="s">
        <v>71</v>
      </c>
      <c r="B74" s="16"/>
      <c r="C74" s="16"/>
      <c r="D74" s="38">
        <v>0.03</v>
      </c>
      <c r="E74" s="27">
        <f>D74*(F72+E73)</f>
        <v>68.93164705655172</v>
      </c>
    </row>
    <row r="75" spans="1:5" ht="16.5" thickBot="1" thickTop="1">
      <c r="A75" s="33" t="s">
        <v>72</v>
      </c>
      <c r="B75" s="17"/>
      <c r="C75" s="17"/>
      <c r="D75" s="34">
        <f>SUM(D73:D74)</f>
        <v>0.07</v>
      </c>
      <c r="E75" s="35">
        <f>SUM(E73:E74)</f>
        <v>157.30555353931035</v>
      </c>
    </row>
    <row r="76" spans="1:5" ht="16.5" thickBot="1" thickTop="1">
      <c r="A76" s="39" t="s">
        <v>73</v>
      </c>
      <c r="B76" s="40"/>
      <c r="C76" s="40"/>
      <c r="D76" s="40"/>
      <c r="E76" s="50">
        <f>F72+E75</f>
        <v>2366.6532156082762</v>
      </c>
    </row>
    <row r="77" ht="16.5" thickBot="1" thickTop="1">
      <c r="B77" s="9" t="s">
        <v>74</v>
      </c>
    </row>
    <row r="78" spans="1:5" ht="16.5" thickBot="1" thickTop="1">
      <c r="A78" s="15" t="s">
        <v>40</v>
      </c>
      <c r="B78" s="16"/>
      <c r="C78" s="16"/>
      <c r="D78" s="16"/>
      <c r="E78" s="27" t="s">
        <v>35</v>
      </c>
    </row>
    <row r="79" spans="1:5" ht="16.5" thickBot="1" thickTop="1">
      <c r="A79" s="15" t="s">
        <v>75</v>
      </c>
      <c r="B79" s="16"/>
      <c r="C79" s="16"/>
      <c r="D79" s="51" t="s">
        <v>84</v>
      </c>
      <c r="E79" s="27"/>
    </row>
    <row r="80" spans="1:5" ht="16.5" thickBot="1" thickTop="1">
      <c r="A80" s="15" t="s">
        <v>76</v>
      </c>
      <c r="B80" s="16"/>
      <c r="C80" s="16"/>
      <c r="D80" s="51">
        <v>0.0065</v>
      </c>
      <c r="E80" s="27">
        <f>D80*E84</f>
        <v>16.839896991191896</v>
      </c>
    </row>
    <row r="81" spans="1:5" ht="16.5" thickBot="1" thickTop="1">
      <c r="A81" s="15" t="s">
        <v>77</v>
      </c>
      <c r="B81" s="16"/>
      <c r="C81" s="16"/>
      <c r="D81" s="51">
        <v>0.03</v>
      </c>
      <c r="E81" s="27">
        <f>D81*E84</f>
        <v>77.72260149780875</v>
      </c>
    </row>
    <row r="82" spans="1:5" ht="16.5" thickBot="1" thickTop="1">
      <c r="A82" s="15" t="s">
        <v>78</v>
      </c>
      <c r="B82" s="16"/>
      <c r="C82" s="16"/>
      <c r="D82" s="51">
        <v>0.05</v>
      </c>
      <c r="E82" s="27">
        <f>D82*E84</f>
        <v>129.53766916301458</v>
      </c>
    </row>
    <row r="83" spans="1:6" ht="16.5" thickBot="1" thickTop="1">
      <c r="A83" s="41" t="s">
        <v>79</v>
      </c>
      <c r="B83" s="42"/>
      <c r="C83" s="42"/>
      <c r="D83" s="54">
        <f>SUM(D80:D82)</f>
        <v>0.0865</v>
      </c>
      <c r="E83" s="53">
        <f>SUM(E80:E82)</f>
        <v>224.10016765201522</v>
      </c>
      <c r="F83" s="9">
        <v>0.9135</v>
      </c>
    </row>
    <row r="84" spans="1:5" ht="16.5" thickBot="1" thickTop="1">
      <c r="A84" s="41" t="s">
        <v>80</v>
      </c>
      <c r="B84" s="42"/>
      <c r="C84" s="42"/>
      <c r="D84" s="42"/>
      <c r="E84" s="52">
        <f>E76/F83</f>
        <v>2590.7533832602917</v>
      </c>
    </row>
    <row r="85" ht="15.75" thickTop="1"/>
    <row r="87" spans="1:3" ht="15.75">
      <c r="A87" s="10" t="s">
        <v>217</v>
      </c>
      <c r="B87" s="12"/>
      <c r="C87" s="12"/>
    </row>
    <row r="88" spans="1:3" ht="15.75">
      <c r="A88" s="10"/>
      <c r="B88" s="12"/>
      <c r="C88" s="12"/>
    </row>
    <row r="89" spans="1:3" ht="15.75">
      <c r="A89" s="10" t="s">
        <v>144</v>
      </c>
      <c r="B89" s="12"/>
      <c r="C89" s="12"/>
    </row>
    <row r="90" spans="1:3" ht="15.75">
      <c r="A90" s="10" t="s">
        <v>150</v>
      </c>
      <c r="B90" s="12"/>
      <c r="C90" s="12"/>
    </row>
    <row r="91" spans="1:3" ht="15.75">
      <c r="A91" s="10" t="s">
        <v>145</v>
      </c>
      <c r="B91" s="12"/>
      <c r="C91" s="12"/>
    </row>
    <row r="92" spans="1:3" ht="15.75">
      <c r="A92" s="10"/>
      <c r="B92" s="12"/>
      <c r="C92" s="12"/>
    </row>
    <row r="93" spans="1:3" ht="15.75">
      <c r="A93" s="10"/>
      <c r="B93" s="12"/>
      <c r="C93" s="12"/>
    </row>
    <row r="94" spans="1:3" ht="15.75">
      <c r="A94" s="10"/>
      <c r="B94" s="12"/>
      <c r="C94" s="12"/>
    </row>
    <row r="95" spans="1:3" ht="15.75">
      <c r="A95" s="13"/>
      <c r="B95" s="12"/>
      <c r="C95" s="1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57">
      <selection activeCell="D73" sqref="D73"/>
    </sheetView>
  </sheetViews>
  <sheetFormatPr defaultColWidth="9.140625" defaultRowHeight="15"/>
  <cols>
    <col min="1" max="1" width="14.00390625" style="9" customWidth="1"/>
    <col min="2" max="2" width="35.421875" style="9" customWidth="1"/>
    <col min="3" max="3" width="21.57421875" style="9" customWidth="1"/>
    <col min="4" max="4" width="17.7109375" style="9" customWidth="1"/>
    <col min="5" max="5" width="13.00390625" style="9" customWidth="1"/>
    <col min="6" max="6" width="10.7109375" style="9" bestFit="1" customWidth="1"/>
    <col min="7" max="16384" width="9.140625" style="9" customWidth="1"/>
  </cols>
  <sheetData>
    <row r="1" ht="15.75">
      <c r="A1" s="133" t="s">
        <v>142</v>
      </c>
    </row>
    <row r="2" ht="15.75">
      <c r="A2" s="134" t="s">
        <v>143</v>
      </c>
    </row>
    <row r="3" spans="1:3" ht="15.75">
      <c r="A3" s="140" t="s">
        <v>215</v>
      </c>
      <c r="C3" s="9" t="s">
        <v>12</v>
      </c>
    </row>
    <row r="4" ht="16.5" thickBot="1">
      <c r="A4" s="134" t="s">
        <v>216</v>
      </c>
    </row>
    <row r="5" spans="1:5" ht="16.5" thickBot="1" thickTop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16</v>
      </c>
    </row>
    <row r="6" spans="1:5" ht="16.5" thickBot="1" thickTop="1">
      <c r="A6" s="43" t="s">
        <v>82</v>
      </c>
      <c r="B6" s="14"/>
      <c r="C6" s="14" t="s">
        <v>17</v>
      </c>
      <c r="D6" s="14" t="s">
        <v>18</v>
      </c>
      <c r="E6" s="14" t="s">
        <v>19</v>
      </c>
    </row>
    <row r="7" spans="1:5" ht="16.5" thickBot="1" thickTop="1">
      <c r="A7" s="43">
        <v>1</v>
      </c>
      <c r="B7" s="14" t="str">
        <f>Proposta!B22</f>
        <v>SUPERVISOR</v>
      </c>
      <c r="C7" s="43">
        <f>Proposta!D22</f>
        <v>1</v>
      </c>
      <c r="D7" s="55">
        <f>E83</f>
        <v>3654.2654869026815</v>
      </c>
      <c r="E7" s="27">
        <f>D7*C7</f>
        <v>3654.2654869026815</v>
      </c>
    </row>
    <row r="8" spans="1:5" ht="16.5" thickBot="1" thickTop="1">
      <c r="A8" s="43"/>
      <c r="B8" s="14"/>
      <c r="C8" s="43"/>
      <c r="D8" s="14"/>
      <c r="E8" s="27"/>
    </row>
    <row r="9" spans="1:5" ht="16.5" thickBot="1" thickTop="1">
      <c r="A9" s="45"/>
      <c r="B9" s="16"/>
      <c r="C9" s="16" t="s">
        <v>20</v>
      </c>
      <c r="D9" s="16"/>
      <c r="E9" s="27">
        <f>SUM(E7:E8)</f>
        <v>3654.2654869026815</v>
      </c>
    </row>
    <row r="10" spans="1:5" ht="16.5" thickBot="1" thickTop="1">
      <c r="A10" s="45"/>
      <c r="B10" s="16"/>
      <c r="C10" s="16" t="s">
        <v>21</v>
      </c>
      <c r="D10" s="16"/>
      <c r="E10" s="27">
        <f>E9*12</f>
        <v>43851.18584283218</v>
      </c>
    </row>
    <row r="11" spans="1:5" ht="16.5" thickBot="1" thickTop="1">
      <c r="A11" s="44"/>
      <c r="B11" s="16"/>
      <c r="C11" s="16" t="s">
        <v>22</v>
      </c>
      <c r="D11" s="16"/>
      <c r="E11" s="27" t="s">
        <v>85</v>
      </c>
    </row>
    <row r="12" ht="16.5" thickBot="1" thickTop="1">
      <c r="A12" s="9" t="s">
        <v>23</v>
      </c>
    </row>
    <row r="13" spans="1:5" ht="16.5" thickBot="1" thickTop="1">
      <c r="A13" s="15"/>
      <c r="B13" s="17" t="s">
        <v>24</v>
      </c>
      <c r="C13" s="17"/>
      <c r="D13" s="18" t="s">
        <v>25</v>
      </c>
      <c r="E13" s="18"/>
    </row>
    <row r="14" spans="1:5" ht="16.5" thickBot="1" thickTop="1">
      <c r="A14" s="15"/>
      <c r="B14" s="16" t="s">
        <v>26</v>
      </c>
      <c r="C14" s="16"/>
      <c r="D14" s="14" t="s">
        <v>27</v>
      </c>
      <c r="E14" s="26">
        <v>0.0365</v>
      </c>
    </row>
    <row r="15" spans="4:5" ht="16.5" thickBot="1" thickTop="1">
      <c r="D15" s="19" t="s">
        <v>28</v>
      </c>
      <c r="E15" s="46">
        <v>0.05</v>
      </c>
    </row>
    <row r="16" spans="1:5" ht="16.5" thickBot="1" thickTop="1">
      <c r="A16" s="15" t="s">
        <v>29</v>
      </c>
      <c r="B16" s="16"/>
      <c r="C16" s="16"/>
      <c r="D16" s="16"/>
      <c r="E16" s="20"/>
    </row>
    <row r="17" spans="1:5" ht="16.5" thickBot="1" thickTop="1">
      <c r="A17" s="15"/>
      <c r="B17" s="21" t="s">
        <v>30</v>
      </c>
      <c r="C17" s="22"/>
      <c r="D17" s="21" t="s">
        <v>31</v>
      </c>
      <c r="E17" s="20"/>
    </row>
    <row r="18" spans="1:5" ht="16.5" thickBot="1" thickTop="1">
      <c r="A18" s="15"/>
      <c r="B18" s="21" t="s">
        <v>32</v>
      </c>
      <c r="C18" s="22"/>
      <c r="D18" s="139" t="str">
        <f>Proposta!C22</f>
        <v>44 HS</v>
      </c>
      <c r="E18" s="20"/>
    </row>
    <row r="19" ht="15.75" thickTop="1">
      <c r="C19" s="23" t="s">
        <v>33</v>
      </c>
    </row>
    <row r="20" spans="2:5" ht="15.75" thickBot="1">
      <c r="B20" s="9" t="s">
        <v>34</v>
      </c>
      <c r="C20" s="9" t="s">
        <v>97</v>
      </c>
      <c r="E20" s="9" t="s">
        <v>35</v>
      </c>
    </row>
    <row r="21" spans="1:5" ht="16.5" thickBot="1" thickTop="1">
      <c r="A21" s="15" t="s">
        <v>36</v>
      </c>
      <c r="B21" s="16"/>
      <c r="C21" s="16"/>
      <c r="D21" s="62">
        <v>1503.59</v>
      </c>
      <c r="E21" s="47">
        <f>D21*D22+D21</f>
        <v>1503.59</v>
      </c>
    </row>
    <row r="22" spans="1:5" ht="16.5" thickBot="1" thickTop="1">
      <c r="A22" s="15" t="s">
        <v>88</v>
      </c>
      <c r="B22" s="16"/>
      <c r="C22" s="58"/>
      <c r="D22" s="58">
        <v>0</v>
      </c>
      <c r="E22" s="47"/>
    </row>
    <row r="23" ht="15.75" thickTop="1">
      <c r="I23" s="9" t="s">
        <v>86</v>
      </c>
    </row>
    <row r="24" spans="1:5" ht="15">
      <c r="A24" s="24" t="s">
        <v>37</v>
      </c>
      <c r="B24" s="24"/>
      <c r="C24" s="25"/>
      <c r="D24" s="25"/>
      <c r="E24" s="25"/>
    </row>
    <row r="25" spans="2:3" ht="15">
      <c r="B25" s="23" t="s">
        <v>38</v>
      </c>
      <c r="C25" s="23"/>
    </row>
    <row r="26" spans="2:3" ht="15.75" thickBot="1">
      <c r="B26" s="23" t="s">
        <v>39</v>
      </c>
      <c r="C26" s="23"/>
    </row>
    <row r="27" spans="1:5" ht="16.5" thickBot="1" thickTop="1">
      <c r="A27" s="15" t="s">
        <v>40</v>
      </c>
      <c r="B27" s="16"/>
      <c r="C27" s="16"/>
      <c r="D27" s="14" t="s">
        <v>41</v>
      </c>
      <c r="E27" s="14" t="s">
        <v>35</v>
      </c>
    </row>
    <row r="28" spans="1:5" ht="16.5" thickBot="1" thickTop="1">
      <c r="A28" s="15" t="s">
        <v>1</v>
      </c>
      <c r="B28" s="16"/>
      <c r="C28" s="16"/>
      <c r="D28" s="26">
        <v>0.08</v>
      </c>
      <c r="E28" s="27">
        <f>D28*E21</f>
        <v>120.2872</v>
      </c>
    </row>
    <row r="29" spans="1:5" ht="16.5" thickBot="1" thickTop="1">
      <c r="A29" s="15" t="s">
        <v>0</v>
      </c>
      <c r="B29" s="16"/>
      <c r="C29" s="16"/>
      <c r="D29" s="26">
        <v>0.2</v>
      </c>
      <c r="E29" s="27">
        <f>D29*E21</f>
        <v>300.718</v>
      </c>
    </row>
    <row r="30" spans="1:5" ht="16.5" thickBot="1" thickTop="1">
      <c r="A30" s="15" t="s">
        <v>42</v>
      </c>
      <c r="B30" s="16"/>
      <c r="C30" s="16"/>
      <c r="D30" s="26">
        <v>0.058</v>
      </c>
      <c r="E30" s="27">
        <f>D30*E21</f>
        <v>87.20822</v>
      </c>
    </row>
    <row r="31" spans="1:5" ht="16.5" thickBot="1" thickTop="1">
      <c r="A31" s="15" t="s">
        <v>224</v>
      </c>
      <c r="B31" s="16"/>
      <c r="C31" s="16"/>
      <c r="D31" s="26">
        <v>0.03</v>
      </c>
      <c r="E31" s="27">
        <f>D31*E21</f>
        <v>45.107699999999994</v>
      </c>
    </row>
    <row r="32" spans="1:5" ht="15.75" thickTop="1">
      <c r="A32" s="28" t="s">
        <v>43</v>
      </c>
      <c r="B32" s="25"/>
      <c r="C32" s="25"/>
      <c r="D32" s="29">
        <f>SUM(D28:D31)</f>
        <v>0.368</v>
      </c>
      <c r="E32" s="30">
        <f>D32*E21</f>
        <v>553.32112</v>
      </c>
    </row>
    <row r="33" spans="1:5" ht="15.75" thickBot="1">
      <c r="A33" s="56"/>
      <c r="B33" s="23" t="s">
        <v>44</v>
      </c>
      <c r="C33" s="23"/>
      <c r="D33" s="23"/>
      <c r="E33" s="31"/>
    </row>
    <row r="34" spans="1:5" ht="16.5" thickBot="1" thickTop="1">
      <c r="A34" s="15" t="s">
        <v>40</v>
      </c>
      <c r="B34" s="16"/>
      <c r="C34" s="16"/>
      <c r="D34" s="16" t="s">
        <v>41</v>
      </c>
      <c r="E34" s="32" t="s">
        <v>35</v>
      </c>
    </row>
    <row r="35" spans="1:5" ht="16.5" thickBot="1" thickTop="1">
      <c r="A35" s="15" t="s">
        <v>45</v>
      </c>
      <c r="B35" s="16"/>
      <c r="C35" s="16"/>
      <c r="D35" s="26">
        <v>0.1111</v>
      </c>
      <c r="E35" s="27">
        <f>D35*E21</f>
        <v>167.048849</v>
      </c>
    </row>
    <row r="36" spans="1:5" ht="16.5" thickBot="1" thickTop="1">
      <c r="A36" s="15" t="s">
        <v>46</v>
      </c>
      <c r="B36" s="16"/>
      <c r="C36" s="16"/>
      <c r="D36" s="26">
        <v>0.0139</v>
      </c>
      <c r="E36" s="27">
        <f>D36*E21</f>
        <v>20.899900999999996</v>
      </c>
    </row>
    <row r="37" spans="1:5" ht="16.5" thickBot="1" thickTop="1">
      <c r="A37" s="15" t="s">
        <v>47</v>
      </c>
      <c r="B37" s="16"/>
      <c r="C37" s="16"/>
      <c r="D37" s="26">
        <v>0.0002</v>
      </c>
      <c r="E37" s="27">
        <f>D37*E21</f>
        <v>0.300718</v>
      </c>
    </row>
    <row r="38" spans="1:5" ht="16.5" thickBot="1" thickTop="1">
      <c r="A38" s="15" t="s">
        <v>48</v>
      </c>
      <c r="B38" s="16"/>
      <c r="C38" s="16"/>
      <c r="D38" s="26">
        <v>0.0055</v>
      </c>
      <c r="E38" s="27">
        <f>D38*E21</f>
        <v>8.269744999999999</v>
      </c>
    </row>
    <row r="39" spans="1:5" ht="16.5" thickBot="1" thickTop="1">
      <c r="A39" s="15" t="s">
        <v>49</v>
      </c>
      <c r="B39" s="16"/>
      <c r="C39" s="16"/>
      <c r="D39" s="26">
        <v>0.0003</v>
      </c>
      <c r="E39" s="27">
        <f>D39*E21</f>
        <v>0.45107699999999995</v>
      </c>
    </row>
    <row r="40" spans="1:5" ht="16.5" thickBot="1" thickTop="1">
      <c r="A40" s="15" t="s">
        <v>50</v>
      </c>
      <c r="B40" s="16"/>
      <c r="C40" s="16"/>
      <c r="D40" s="26">
        <v>0.0194</v>
      </c>
      <c r="E40" s="27">
        <f>D40*E21</f>
        <v>29.169646</v>
      </c>
    </row>
    <row r="41" spans="1:5" ht="16.5" thickBot="1" thickTop="1">
      <c r="A41" s="15" t="s">
        <v>51</v>
      </c>
      <c r="B41" s="16"/>
      <c r="C41" s="16"/>
      <c r="D41" s="26">
        <v>0.0833</v>
      </c>
      <c r="E41" s="27">
        <f>D41*E21</f>
        <v>125.24904699999999</v>
      </c>
    </row>
    <row r="42" spans="1:5" ht="16.5" thickBot="1" thickTop="1">
      <c r="A42" s="33" t="s">
        <v>52</v>
      </c>
      <c r="B42" s="17"/>
      <c r="C42" s="17"/>
      <c r="D42" s="34">
        <f>SUM(D35:D41)</f>
        <v>0.23370000000000002</v>
      </c>
      <c r="E42" s="35">
        <f>D42*E21</f>
        <v>351.388983</v>
      </c>
    </row>
    <row r="43" spans="2:5" ht="16.5" thickBot="1" thickTop="1">
      <c r="B43" s="23" t="s">
        <v>53</v>
      </c>
      <c r="C43" s="23"/>
      <c r="E43" s="31"/>
    </row>
    <row r="44" spans="1:5" ht="16.5" thickBot="1" thickTop="1">
      <c r="A44" s="15" t="s">
        <v>40</v>
      </c>
      <c r="B44" s="16"/>
      <c r="C44" s="16"/>
      <c r="D44" s="16" t="s">
        <v>41</v>
      </c>
      <c r="E44" s="32" t="s">
        <v>35</v>
      </c>
    </row>
    <row r="45" spans="1:5" ht="16.5" thickBot="1" thickTop="1">
      <c r="A45" s="15" t="s">
        <v>54</v>
      </c>
      <c r="B45" s="16"/>
      <c r="C45" s="16"/>
      <c r="D45" s="26">
        <v>0.0042</v>
      </c>
      <c r="E45" s="27">
        <f>D45*E21</f>
        <v>6.315077999999999</v>
      </c>
    </row>
    <row r="46" spans="1:5" ht="16.5" thickBot="1" thickTop="1">
      <c r="A46" s="15" t="s">
        <v>55</v>
      </c>
      <c r="B46" s="16"/>
      <c r="C46" s="16"/>
      <c r="D46" s="26">
        <v>0.0003</v>
      </c>
      <c r="E46" s="27">
        <f>D46*E21</f>
        <v>0.45107699999999995</v>
      </c>
    </row>
    <row r="47" spans="1:5" ht="16.5" thickBot="1" thickTop="1">
      <c r="A47" s="15" t="s">
        <v>56</v>
      </c>
      <c r="B47" s="16"/>
      <c r="C47" s="16"/>
      <c r="D47" s="26">
        <v>0.0187</v>
      </c>
      <c r="E47" s="27">
        <f>D47*E21</f>
        <v>28.117133</v>
      </c>
    </row>
    <row r="48" spans="1:5" ht="16.5" thickBot="1" thickTop="1">
      <c r="A48" s="15" t="s">
        <v>57</v>
      </c>
      <c r="B48" s="16"/>
      <c r="C48" s="16"/>
      <c r="D48" s="26">
        <v>0.04</v>
      </c>
      <c r="E48" s="27">
        <f>D48*E21</f>
        <v>60.1436</v>
      </c>
    </row>
    <row r="49" spans="1:5" ht="16.5" thickBot="1" thickTop="1">
      <c r="A49" s="15" t="s">
        <v>58</v>
      </c>
      <c r="B49" s="16"/>
      <c r="C49" s="16"/>
      <c r="D49" s="26">
        <v>0.0069</v>
      </c>
      <c r="E49" s="27">
        <f>D49*E21</f>
        <v>10.374770999999999</v>
      </c>
    </row>
    <row r="50" spans="1:5" ht="16.5" thickBot="1" thickTop="1">
      <c r="A50" s="33" t="s">
        <v>59</v>
      </c>
      <c r="B50" s="17"/>
      <c r="C50" s="17"/>
      <c r="D50" s="34">
        <f>SUM(D45:D49)</f>
        <v>0.07010000000000001</v>
      </c>
      <c r="E50" s="35">
        <f>D50*E21</f>
        <v>105.40165900000001</v>
      </c>
    </row>
    <row r="51" spans="1:5" ht="15.75" thickTop="1">
      <c r="A51" s="75"/>
      <c r="B51" s="75"/>
      <c r="C51" s="75"/>
      <c r="D51" s="76"/>
      <c r="E51" s="77"/>
    </row>
    <row r="52" spans="1:5" ht="15">
      <c r="A52" s="75"/>
      <c r="B52" s="75"/>
      <c r="C52" s="75"/>
      <c r="D52" s="76"/>
      <c r="E52" s="77"/>
    </row>
    <row r="53" spans="1:5" ht="15">
      <c r="A53" s="75"/>
      <c r="B53" s="75"/>
      <c r="C53" s="75"/>
      <c r="D53" s="76"/>
      <c r="E53" s="77"/>
    </row>
    <row r="54" spans="2:5" ht="15.75" thickBot="1">
      <c r="B54" s="23" t="s">
        <v>96</v>
      </c>
      <c r="C54" s="23"/>
      <c r="E54" s="31"/>
    </row>
    <row r="55" spans="1:5" ht="16.5" thickBot="1" thickTop="1">
      <c r="A55" s="15" t="s">
        <v>40</v>
      </c>
      <c r="B55" s="16"/>
      <c r="C55" s="16"/>
      <c r="D55" s="16" t="s">
        <v>41</v>
      </c>
      <c r="E55" s="32" t="s">
        <v>35</v>
      </c>
    </row>
    <row r="56" spans="1:5" ht="16.5" thickBot="1" thickTop="1">
      <c r="A56" s="15" t="s">
        <v>60</v>
      </c>
      <c r="B56" s="16"/>
      <c r="C56" s="16"/>
      <c r="D56" s="26">
        <v>0.0813</v>
      </c>
      <c r="E56" s="27">
        <f>D56*E21</f>
        <v>122.24186699999998</v>
      </c>
    </row>
    <row r="57" spans="1:5" ht="16.5" thickBot="1" thickTop="1">
      <c r="A57" s="15" t="s">
        <v>61</v>
      </c>
      <c r="B57" s="16"/>
      <c r="C57" s="16"/>
      <c r="D57" s="26">
        <v>0.0026</v>
      </c>
      <c r="E57" s="27">
        <f>D57*E21</f>
        <v>3.9093339999999994</v>
      </c>
    </row>
    <row r="58" spans="1:5" ht="16.5" thickBot="1" thickTop="1">
      <c r="A58" s="33" t="s">
        <v>59</v>
      </c>
      <c r="B58" s="17"/>
      <c r="C58" s="17"/>
      <c r="D58" s="34">
        <f>SUM(D56:D57)</f>
        <v>0.0839</v>
      </c>
      <c r="E58" s="35">
        <f>D58*E21</f>
        <v>126.151201</v>
      </c>
    </row>
    <row r="59" spans="1:5" ht="15.75" thickTop="1">
      <c r="A59" s="36" t="s">
        <v>62</v>
      </c>
      <c r="B59" s="36" t="s">
        <v>63</v>
      </c>
      <c r="C59" s="36"/>
      <c r="D59" s="37">
        <f>D32+D42+D50+D58</f>
        <v>0.7557</v>
      </c>
      <c r="E59" s="48">
        <f>D59*E21</f>
        <v>1136.262963</v>
      </c>
    </row>
    <row r="60" ht="15.75" thickBot="1">
      <c r="B60" s="9" t="s">
        <v>64</v>
      </c>
    </row>
    <row r="61" spans="1:5" ht="16.5" thickBot="1" thickTop="1">
      <c r="A61" s="15" t="s">
        <v>40</v>
      </c>
      <c r="B61" s="16"/>
      <c r="C61" s="16"/>
      <c r="D61" s="16"/>
      <c r="E61" s="27" t="s">
        <v>35</v>
      </c>
    </row>
    <row r="62" spans="1:5" ht="16.5" thickBot="1" thickTop="1">
      <c r="A62" s="15" t="s">
        <v>65</v>
      </c>
      <c r="B62" s="16"/>
      <c r="C62" s="16"/>
      <c r="D62" s="38"/>
      <c r="E62" s="27">
        <v>30</v>
      </c>
    </row>
    <row r="63" spans="1:5" ht="16.5" thickBot="1" thickTop="1">
      <c r="A63" s="15" t="s">
        <v>218</v>
      </c>
      <c r="B63" s="16"/>
      <c r="C63" s="16"/>
      <c r="D63" s="38"/>
      <c r="E63" s="27">
        <v>17.78</v>
      </c>
    </row>
    <row r="64" spans="1:5" ht="16.5" thickBot="1" thickTop="1">
      <c r="A64" s="15" t="s">
        <v>66</v>
      </c>
      <c r="B64" s="16"/>
      <c r="C64" s="16"/>
      <c r="D64" s="38"/>
      <c r="E64" s="27">
        <f>3.7*52-6%*D21</f>
        <v>102.18460000000002</v>
      </c>
    </row>
    <row r="65" spans="1:5" ht="16.5" thickBot="1" thickTop="1">
      <c r="A65" s="15" t="s">
        <v>67</v>
      </c>
      <c r="B65" s="16"/>
      <c r="C65" s="16"/>
      <c r="D65" s="38"/>
      <c r="E65" s="27">
        <f>12.24*22*(80%)</f>
        <v>215.42400000000004</v>
      </c>
    </row>
    <row r="66" spans="1:5" ht="16.5" thickBot="1" thickTop="1">
      <c r="A66" s="15" t="s">
        <v>83</v>
      </c>
      <c r="B66" s="16"/>
      <c r="C66" s="16"/>
      <c r="D66" s="38"/>
      <c r="E66" s="27">
        <v>3.16</v>
      </c>
    </row>
    <row r="67" spans="1:5" ht="16.5" thickBot="1" thickTop="1">
      <c r="A67" s="15" t="s">
        <v>90</v>
      </c>
      <c r="B67" s="16"/>
      <c r="C67" s="16"/>
      <c r="D67" s="38"/>
      <c r="E67" s="27">
        <v>98.91</v>
      </c>
    </row>
    <row r="68" spans="1:5" ht="16.5" thickBot="1" thickTop="1">
      <c r="A68" s="15" t="s">
        <v>91</v>
      </c>
      <c r="B68" s="16"/>
      <c r="C68" s="16"/>
      <c r="D68" s="38"/>
      <c r="E68" s="27">
        <v>8.98</v>
      </c>
    </row>
    <row r="69" spans="1:5" ht="16.5" thickBot="1" thickTop="1">
      <c r="A69" s="33" t="s">
        <v>68</v>
      </c>
      <c r="B69" s="17"/>
      <c r="C69" s="17"/>
      <c r="D69" s="34"/>
      <c r="E69" s="35">
        <f>SUM(E62:E68)</f>
        <v>476.43860000000006</v>
      </c>
    </row>
    <row r="70" ht="16.5" thickBot="1" thickTop="1">
      <c r="B70" s="9" t="s">
        <v>69</v>
      </c>
    </row>
    <row r="71" spans="1:6" ht="16.5" thickBot="1" thickTop="1">
      <c r="A71" s="15" t="s">
        <v>40</v>
      </c>
      <c r="B71" s="16"/>
      <c r="C71" s="16"/>
      <c r="D71" s="16"/>
      <c r="E71" s="27" t="s">
        <v>35</v>
      </c>
      <c r="F71" s="49">
        <f>E21+E59+E69</f>
        <v>3116.2915629999998</v>
      </c>
    </row>
    <row r="72" spans="1:5" ht="16.5" thickBot="1" thickTop="1">
      <c r="A72" s="15" t="s">
        <v>70</v>
      </c>
      <c r="B72" s="16"/>
      <c r="C72" s="16"/>
      <c r="D72" s="38">
        <v>0.04</v>
      </c>
      <c r="E72" s="27">
        <f>D72*F71</f>
        <v>124.65166251999999</v>
      </c>
    </row>
    <row r="73" spans="1:5" ht="16.5" thickBot="1" thickTop="1">
      <c r="A73" s="15" t="s">
        <v>71</v>
      </c>
      <c r="B73" s="16"/>
      <c r="C73" s="16"/>
      <c r="D73" s="38">
        <v>0.03</v>
      </c>
      <c r="E73" s="27">
        <f>D73*(F71+E72)</f>
        <v>97.22829676559999</v>
      </c>
    </row>
    <row r="74" spans="1:5" ht="16.5" thickBot="1" thickTop="1">
      <c r="A74" s="33" t="s">
        <v>72</v>
      </c>
      <c r="B74" s="17"/>
      <c r="C74" s="17"/>
      <c r="D74" s="34">
        <f>SUM(D72:D73)</f>
        <v>0.07</v>
      </c>
      <c r="E74" s="35">
        <f>SUM(E72:E73)</f>
        <v>221.87995928559997</v>
      </c>
    </row>
    <row r="75" spans="1:5" ht="16.5" thickBot="1" thickTop="1">
      <c r="A75" s="39" t="s">
        <v>73</v>
      </c>
      <c r="B75" s="40"/>
      <c r="C75" s="40"/>
      <c r="D75" s="40"/>
      <c r="E75" s="50">
        <f>F71+E74</f>
        <v>3338.1715222855996</v>
      </c>
    </row>
    <row r="76" ht="16.5" thickBot="1" thickTop="1">
      <c r="B76" s="9" t="s">
        <v>74</v>
      </c>
    </row>
    <row r="77" spans="1:5" ht="16.5" thickBot="1" thickTop="1">
      <c r="A77" s="15" t="s">
        <v>40</v>
      </c>
      <c r="B77" s="16"/>
      <c r="C77" s="16"/>
      <c r="D77" s="16"/>
      <c r="E77" s="27" t="s">
        <v>35</v>
      </c>
    </row>
    <row r="78" spans="1:5" ht="16.5" thickBot="1" thickTop="1">
      <c r="A78" s="15" t="s">
        <v>75</v>
      </c>
      <c r="B78" s="16"/>
      <c r="C78" s="16"/>
      <c r="D78" s="51" t="s">
        <v>84</v>
      </c>
      <c r="E78" s="27"/>
    </row>
    <row r="79" spans="1:5" ht="16.5" thickBot="1" thickTop="1">
      <c r="A79" s="15" t="s">
        <v>76</v>
      </c>
      <c r="B79" s="16"/>
      <c r="C79" s="16"/>
      <c r="D79" s="51">
        <v>0.0065</v>
      </c>
      <c r="E79" s="27">
        <f>D79*E83</f>
        <v>23.752725664867427</v>
      </c>
    </row>
    <row r="80" spans="1:5" ht="16.5" thickBot="1" thickTop="1">
      <c r="A80" s="15" t="s">
        <v>77</v>
      </c>
      <c r="B80" s="16"/>
      <c r="C80" s="16"/>
      <c r="D80" s="51">
        <v>0.03</v>
      </c>
      <c r="E80" s="27">
        <f>D80*E83</f>
        <v>109.62796460708044</v>
      </c>
    </row>
    <row r="81" spans="1:5" ht="16.5" thickBot="1" thickTop="1">
      <c r="A81" s="15" t="s">
        <v>78</v>
      </c>
      <c r="B81" s="16"/>
      <c r="C81" s="16"/>
      <c r="D81" s="51">
        <v>0.05</v>
      </c>
      <c r="E81" s="27">
        <f>D81*E83</f>
        <v>182.7132743451341</v>
      </c>
    </row>
    <row r="82" spans="1:6" ht="16.5" thickBot="1" thickTop="1">
      <c r="A82" s="41" t="s">
        <v>79</v>
      </c>
      <c r="B82" s="42"/>
      <c r="C82" s="42"/>
      <c r="D82" s="54">
        <f>SUM(D79:D81)</f>
        <v>0.0865</v>
      </c>
      <c r="E82" s="53">
        <f>SUM(E79:E81)</f>
        <v>316.09396461708195</v>
      </c>
      <c r="F82" s="9">
        <v>0.9135</v>
      </c>
    </row>
    <row r="83" spans="1:5" ht="16.5" thickBot="1" thickTop="1">
      <c r="A83" s="41" t="s">
        <v>80</v>
      </c>
      <c r="B83" s="42"/>
      <c r="C83" s="42"/>
      <c r="D83" s="42"/>
      <c r="E83" s="52">
        <f>E75/F82</f>
        <v>3654.2654869026815</v>
      </c>
    </row>
    <row r="84" ht="15.75" thickTop="1"/>
    <row r="86" spans="1:3" ht="15.75">
      <c r="A86" s="10" t="s">
        <v>217</v>
      </c>
      <c r="B86" s="12"/>
      <c r="C86" s="12"/>
    </row>
    <row r="87" spans="1:3" ht="15.75">
      <c r="A87" s="10"/>
      <c r="B87" s="12"/>
      <c r="C87" s="12"/>
    </row>
    <row r="88" spans="1:3" ht="15.75">
      <c r="A88" s="10" t="s">
        <v>144</v>
      </c>
      <c r="B88" s="12"/>
      <c r="C88" s="12"/>
    </row>
    <row r="89" spans="1:3" ht="15.75">
      <c r="A89" s="10" t="s">
        <v>150</v>
      </c>
      <c r="B89" s="12"/>
      <c r="C89" s="12"/>
    </row>
    <row r="90" spans="1:3" ht="15.75">
      <c r="A90" s="10" t="s">
        <v>145</v>
      </c>
      <c r="B90" s="12"/>
      <c r="C90" s="12"/>
    </row>
    <row r="91" spans="1:3" ht="15.75">
      <c r="A91" s="10"/>
      <c r="B91" s="12"/>
      <c r="C91" s="12"/>
    </row>
    <row r="92" spans="1:3" ht="15.75">
      <c r="A92" s="10"/>
      <c r="B92" s="12"/>
      <c r="C92" s="12"/>
    </row>
    <row r="93" spans="1:3" ht="15.75">
      <c r="A93" s="10"/>
      <c r="B93" s="12"/>
      <c r="C93" s="12"/>
    </row>
    <row r="94" spans="1:3" ht="15.75">
      <c r="A94" s="10"/>
      <c r="B94" s="12"/>
      <c r="C94" s="12"/>
    </row>
    <row r="95" ht="15.75">
      <c r="A95" s="10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57">
      <selection activeCell="D73" sqref="D73"/>
    </sheetView>
  </sheetViews>
  <sheetFormatPr defaultColWidth="9.140625" defaultRowHeight="15"/>
  <cols>
    <col min="1" max="1" width="14.00390625" style="9" customWidth="1"/>
    <col min="2" max="2" width="36.8515625" style="9" customWidth="1"/>
    <col min="3" max="3" width="21.57421875" style="9" customWidth="1"/>
    <col min="4" max="4" width="17.7109375" style="9" customWidth="1"/>
    <col min="5" max="5" width="13.00390625" style="9" customWidth="1"/>
    <col min="6" max="6" width="10.7109375" style="9" bestFit="1" customWidth="1"/>
    <col min="7" max="16384" width="9.140625" style="9" customWidth="1"/>
  </cols>
  <sheetData>
    <row r="1" ht="15.75">
      <c r="A1" s="133" t="s">
        <v>142</v>
      </c>
    </row>
    <row r="2" ht="15.75">
      <c r="A2" s="134" t="s">
        <v>143</v>
      </c>
    </row>
    <row r="3" spans="1:3" ht="15.75">
      <c r="A3" s="140" t="s">
        <v>215</v>
      </c>
      <c r="C3" s="9" t="s">
        <v>12</v>
      </c>
    </row>
    <row r="4" ht="16.5" thickBot="1">
      <c r="A4" s="134" t="s">
        <v>216</v>
      </c>
    </row>
    <row r="5" spans="1:5" ht="16.5" thickBot="1" thickTop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16</v>
      </c>
    </row>
    <row r="6" spans="1:5" ht="16.5" thickBot="1" thickTop="1">
      <c r="A6" s="43" t="s">
        <v>82</v>
      </c>
      <c r="B6" s="14"/>
      <c r="C6" s="14" t="s">
        <v>17</v>
      </c>
      <c r="D6" s="14" t="s">
        <v>18</v>
      </c>
      <c r="E6" s="14" t="s">
        <v>19</v>
      </c>
    </row>
    <row r="7" spans="1:5" ht="16.5" thickBot="1" thickTop="1">
      <c r="A7" s="43">
        <v>1</v>
      </c>
      <c r="B7" s="14" t="str">
        <f>Proposta!B24</f>
        <v>COPEIRA</v>
      </c>
      <c r="C7" s="43">
        <f>Proposta!D24</f>
        <v>4</v>
      </c>
      <c r="D7" s="55">
        <f>E83</f>
        <v>2561.442417252327</v>
      </c>
      <c r="E7" s="27">
        <f>D7*C7</f>
        <v>10245.769669009307</v>
      </c>
    </row>
    <row r="8" spans="1:5" ht="16.5" thickBot="1" thickTop="1">
      <c r="A8" s="43"/>
      <c r="B8" s="14"/>
      <c r="C8" s="43"/>
      <c r="D8" s="14"/>
      <c r="E8" s="27"/>
    </row>
    <row r="9" spans="1:5" ht="16.5" thickBot="1" thickTop="1">
      <c r="A9" s="45"/>
      <c r="B9" s="16"/>
      <c r="C9" s="16" t="s">
        <v>20</v>
      </c>
      <c r="D9" s="16"/>
      <c r="E9" s="27">
        <f>SUM(E7:E8)</f>
        <v>10245.769669009307</v>
      </c>
    </row>
    <row r="10" spans="1:5" ht="16.5" thickBot="1" thickTop="1">
      <c r="A10" s="45"/>
      <c r="B10" s="16"/>
      <c r="C10" s="16" t="s">
        <v>21</v>
      </c>
      <c r="D10" s="16"/>
      <c r="E10" s="27">
        <f>E9*12</f>
        <v>122949.23602811169</v>
      </c>
    </row>
    <row r="11" spans="1:5" ht="16.5" thickBot="1" thickTop="1">
      <c r="A11" s="44"/>
      <c r="B11" s="16"/>
      <c r="C11" s="16" t="s">
        <v>22</v>
      </c>
      <c r="D11" s="16"/>
      <c r="E11" s="27" t="s">
        <v>85</v>
      </c>
    </row>
    <row r="12" ht="16.5" thickBot="1" thickTop="1">
      <c r="A12" s="9" t="s">
        <v>23</v>
      </c>
    </row>
    <row r="13" spans="1:5" ht="16.5" thickBot="1" thickTop="1">
      <c r="A13" s="15"/>
      <c r="B13" s="17" t="s">
        <v>24</v>
      </c>
      <c r="C13" s="17"/>
      <c r="D13" s="18" t="s">
        <v>25</v>
      </c>
      <c r="E13" s="18"/>
    </row>
    <row r="14" spans="1:5" ht="16.5" thickBot="1" thickTop="1">
      <c r="A14" s="15"/>
      <c r="B14" s="16" t="s">
        <v>26</v>
      </c>
      <c r="C14" s="16"/>
      <c r="D14" s="14" t="s">
        <v>27</v>
      </c>
      <c r="E14" s="26">
        <v>0.0365</v>
      </c>
    </row>
    <row r="15" spans="4:5" ht="16.5" thickBot="1" thickTop="1">
      <c r="D15" s="19" t="s">
        <v>28</v>
      </c>
      <c r="E15" s="46">
        <v>0.05</v>
      </c>
    </row>
    <row r="16" spans="1:5" ht="16.5" thickBot="1" thickTop="1">
      <c r="A16" s="15" t="s">
        <v>29</v>
      </c>
      <c r="B16" s="16"/>
      <c r="C16" s="16"/>
      <c r="D16" s="16"/>
      <c r="E16" s="20"/>
    </row>
    <row r="17" spans="1:5" ht="16.5" thickBot="1" thickTop="1">
      <c r="A17" s="15"/>
      <c r="B17" s="21" t="s">
        <v>30</v>
      </c>
      <c r="C17" s="22"/>
      <c r="D17" s="21" t="s">
        <v>31</v>
      </c>
      <c r="E17" s="20"/>
    </row>
    <row r="18" spans="1:5" ht="16.5" thickBot="1" thickTop="1">
      <c r="A18" s="15"/>
      <c r="B18" s="21" t="s">
        <v>32</v>
      </c>
      <c r="C18" s="22"/>
      <c r="D18" s="139" t="str">
        <f>Proposta!C24</f>
        <v>44 HS</v>
      </c>
      <c r="E18" s="20"/>
    </row>
    <row r="19" ht="15.75" thickTop="1">
      <c r="C19" s="23" t="s">
        <v>33</v>
      </c>
    </row>
    <row r="20" spans="2:5" ht="15.75" thickBot="1">
      <c r="B20" s="9" t="s">
        <v>34</v>
      </c>
      <c r="C20" s="9" t="s">
        <v>97</v>
      </c>
      <c r="E20" s="9" t="s">
        <v>35</v>
      </c>
    </row>
    <row r="21" spans="1:5" ht="16.5" thickBot="1" thickTop="1">
      <c r="A21" s="15" t="s">
        <v>36</v>
      </c>
      <c r="B21" s="16"/>
      <c r="C21" s="16"/>
      <c r="D21" s="62">
        <v>954</v>
      </c>
      <c r="E21" s="47">
        <f>D21*D22+D21</f>
        <v>954</v>
      </c>
    </row>
    <row r="22" spans="1:5" ht="16.5" thickBot="1" thickTop="1">
      <c r="A22" s="15" t="s">
        <v>88</v>
      </c>
      <c r="B22" s="16"/>
      <c r="C22" s="58"/>
      <c r="D22" s="58">
        <v>0</v>
      </c>
      <c r="E22" s="47"/>
    </row>
    <row r="23" ht="15.75" thickTop="1">
      <c r="I23" s="9" t="s">
        <v>86</v>
      </c>
    </row>
    <row r="24" spans="1:5" ht="15">
      <c r="A24" s="24" t="s">
        <v>37</v>
      </c>
      <c r="B24" s="24"/>
      <c r="C24" s="25"/>
      <c r="D24" s="25"/>
      <c r="E24" s="25"/>
    </row>
    <row r="25" spans="2:3" ht="15">
      <c r="B25" s="23" t="s">
        <v>38</v>
      </c>
      <c r="C25" s="23"/>
    </row>
    <row r="26" spans="2:3" ht="15.75" thickBot="1">
      <c r="B26" s="23" t="s">
        <v>39</v>
      </c>
      <c r="C26" s="23"/>
    </row>
    <row r="27" spans="1:5" ht="16.5" thickBot="1" thickTop="1">
      <c r="A27" s="15" t="s">
        <v>40</v>
      </c>
      <c r="B27" s="16"/>
      <c r="C27" s="16"/>
      <c r="D27" s="14" t="s">
        <v>41</v>
      </c>
      <c r="E27" s="14" t="s">
        <v>35</v>
      </c>
    </row>
    <row r="28" spans="1:5" ht="16.5" thickBot="1" thickTop="1">
      <c r="A28" s="15" t="s">
        <v>1</v>
      </c>
      <c r="B28" s="16"/>
      <c r="C28" s="16"/>
      <c r="D28" s="26">
        <v>0.08</v>
      </c>
      <c r="E28" s="27">
        <f>D28*E21</f>
        <v>76.32000000000001</v>
      </c>
    </row>
    <row r="29" spans="1:5" ht="16.5" thickBot="1" thickTop="1">
      <c r="A29" s="15" t="s">
        <v>0</v>
      </c>
      <c r="B29" s="16"/>
      <c r="C29" s="16"/>
      <c r="D29" s="26">
        <v>0.2</v>
      </c>
      <c r="E29" s="27">
        <f>D29*E21</f>
        <v>190.8</v>
      </c>
    </row>
    <row r="30" spans="1:5" ht="16.5" thickBot="1" thickTop="1">
      <c r="A30" s="15" t="s">
        <v>42</v>
      </c>
      <c r="B30" s="16"/>
      <c r="C30" s="16"/>
      <c r="D30" s="26">
        <v>0.058</v>
      </c>
      <c r="E30" s="27">
        <f>D30*E21</f>
        <v>55.332</v>
      </c>
    </row>
    <row r="31" spans="1:5" ht="16.5" thickBot="1" thickTop="1">
      <c r="A31" s="15" t="s">
        <v>224</v>
      </c>
      <c r="B31" s="16"/>
      <c r="C31" s="16"/>
      <c r="D31" s="26">
        <v>0.03</v>
      </c>
      <c r="E31" s="27">
        <f>D31*E21</f>
        <v>28.619999999999997</v>
      </c>
    </row>
    <row r="32" spans="1:5" ht="15.75" thickTop="1">
      <c r="A32" s="28" t="s">
        <v>43</v>
      </c>
      <c r="B32" s="25"/>
      <c r="C32" s="25"/>
      <c r="D32" s="29">
        <f>SUM(D28:D31)</f>
        <v>0.368</v>
      </c>
      <c r="E32" s="30">
        <f>D32*E21</f>
        <v>351.072</v>
      </c>
    </row>
    <row r="33" spans="1:5" ht="15.75" thickBot="1">
      <c r="A33" s="56"/>
      <c r="B33" s="23" t="s">
        <v>44</v>
      </c>
      <c r="C33" s="23"/>
      <c r="D33" s="23"/>
      <c r="E33" s="31"/>
    </row>
    <row r="34" spans="1:5" ht="16.5" thickBot="1" thickTop="1">
      <c r="A34" s="15" t="s">
        <v>40</v>
      </c>
      <c r="B34" s="16"/>
      <c r="C34" s="16"/>
      <c r="D34" s="16" t="s">
        <v>41</v>
      </c>
      <c r="E34" s="32" t="s">
        <v>35</v>
      </c>
    </row>
    <row r="35" spans="1:5" ht="16.5" thickBot="1" thickTop="1">
      <c r="A35" s="15" t="s">
        <v>45</v>
      </c>
      <c r="B35" s="16"/>
      <c r="C35" s="16"/>
      <c r="D35" s="26">
        <v>0.1111</v>
      </c>
      <c r="E35" s="27">
        <f>D35*E21</f>
        <v>105.9894</v>
      </c>
    </row>
    <row r="36" spans="1:5" ht="16.5" thickBot="1" thickTop="1">
      <c r="A36" s="15" t="s">
        <v>46</v>
      </c>
      <c r="B36" s="16"/>
      <c r="C36" s="16"/>
      <c r="D36" s="26">
        <v>0.0139</v>
      </c>
      <c r="E36" s="27">
        <f>D36*E21</f>
        <v>13.260599999999998</v>
      </c>
    </row>
    <row r="37" spans="1:5" ht="16.5" thickBot="1" thickTop="1">
      <c r="A37" s="15" t="s">
        <v>47</v>
      </c>
      <c r="B37" s="16"/>
      <c r="C37" s="16"/>
      <c r="D37" s="26">
        <v>0.0002</v>
      </c>
      <c r="E37" s="27">
        <f>D37*E21</f>
        <v>0.1908</v>
      </c>
    </row>
    <row r="38" spans="1:5" ht="16.5" thickBot="1" thickTop="1">
      <c r="A38" s="15" t="s">
        <v>48</v>
      </c>
      <c r="B38" s="16"/>
      <c r="C38" s="16"/>
      <c r="D38" s="26">
        <v>0.0055</v>
      </c>
      <c r="E38" s="27">
        <f>D38*E21</f>
        <v>5.247</v>
      </c>
    </row>
    <row r="39" spans="1:5" ht="16.5" thickBot="1" thickTop="1">
      <c r="A39" s="15" t="s">
        <v>49</v>
      </c>
      <c r="B39" s="16"/>
      <c r="C39" s="16"/>
      <c r="D39" s="26">
        <v>0.0003</v>
      </c>
      <c r="E39" s="27">
        <f>D39*E21</f>
        <v>0.28619999999999995</v>
      </c>
    </row>
    <row r="40" spans="1:5" ht="16.5" thickBot="1" thickTop="1">
      <c r="A40" s="15" t="s">
        <v>50</v>
      </c>
      <c r="B40" s="16"/>
      <c r="C40" s="16"/>
      <c r="D40" s="26">
        <v>0.0194</v>
      </c>
      <c r="E40" s="27">
        <f>D40*E21</f>
        <v>18.5076</v>
      </c>
    </row>
    <row r="41" spans="1:5" ht="16.5" thickBot="1" thickTop="1">
      <c r="A41" s="15" t="s">
        <v>51</v>
      </c>
      <c r="B41" s="16"/>
      <c r="C41" s="16"/>
      <c r="D41" s="26">
        <v>0.0833</v>
      </c>
      <c r="E41" s="27">
        <f>D41*E21</f>
        <v>79.4682</v>
      </c>
    </row>
    <row r="42" spans="1:5" ht="16.5" thickBot="1" thickTop="1">
      <c r="A42" s="33" t="s">
        <v>52</v>
      </c>
      <c r="B42" s="17"/>
      <c r="C42" s="17"/>
      <c r="D42" s="34">
        <f>SUM(D35:D41)</f>
        <v>0.23370000000000002</v>
      </c>
      <c r="E42" s="35">
        <f>D42*E21</f>
        <v>222.9498</v>
      </c>
    </row>
    <row r="43" spans="2:5" ht="16.5" thickBot="1" thickTop="1">
      <c r="B43" s="23" t="s">
        <v>53</v>
      </c>
      <c r="C43" s="23"/>
      <c r="E43" s="31"/>
    </row>
    <row r="44" spans="1:5" ht="16.5" thickBot="1" thickTop="1">
      <c r="A44" s="15" t="s">
        <v>40</v>
      </c>
      <c r="B44" s="16"/>
      <c r="C44" s="16"/>
      <c r="D44" s="16" t="s">
        <v>41</v>
      </c>
      <c r="E44" s="32" t="s">
        <v>35</v>
      </c>
    </row>
    <row r="45" spans="1:5" ht="16.5" thickBot="1" thickTop="1">
      <c r="A45" s="15" t="s">
        <v>54</v>
      </c>
      <c r="B45" s="16"/>
      <c r="C45" s="16"/>
      <c r="D45" s="26">
        <v>0.0042</v>
      </c>
      <c r="E45" s="27">
        <f>D45*E21</f>
        <v>4.0068</v>
      </c>
    </row>
    <row r="46" spans="1:5" ht="16.5" thickBot="1" thickTop="1">
      <c r="A46" s="15" t="s">
        <v>55</v>
      </c>
      <c r="B46" s="16"/>
      <c r="C46" s="16"/>
      <c r="D46" s="26">
        <v>0.0003</v>
      </c>
      <c r="E46" s="27">
        <f>D46*E21</f>
        <v>0.28619999999999995</v>
      </c>
    </row>
    <row r="47" spans="1:5" ht="16.5" thickBot="1" thickTop="1">
      <c r="A47" s="15" t="s">
        <v>56</v>
      </c>
      <c r="B47" s="16"/>
      <c r="C47" s="16"/>
      <c r="D47" s="26">
        <v>0.0187</v>
      </c>
      <c r="E47" s="27">
        <f>D47*E21</f>
        <v>17.8398</v>
      </c>
    </row>
    <row r="48" spans="1:5" ht="16.5" thickBot="1" thickTop="1">
      <c r="A48" s="15" t="s">
        <v>57</v>
      </c>
      <c r="B48" s="16"/>
      <c r="C48" s="16"/>
      <c r="D48" s="26">
        <v>0.04</v>
      </c>
      <c r="E48" s="27">
        <f>D48*E21</f>
        <v>38.160000000000004</v>
      </c>
    </row>
    <row r="49" spans="1:5" ht="16.5" thickBot="1" thickTop="1">
      <c r="A49" s="15" t="s">
        <v>58</v>
      </c>
      <c r="B49" s="16"/>
      <c r="C49" s="16"/>
      <c r="D49" s="26">
        <v>0.0069</v>
      </c>
      <c r="E49" s="27">
        <f>D49*E21</f>
        <v>6.5826</v>
      </c>
    </row>
    <row r="50" spans="1:5" ht="16.5" thickBot="1" thickTop="1">
      <c r="A50" s="33" t="s">
        <v>59</v>
      </c>
      <c r="B50" s="17"/>
      <c r="C50" s="17"/>
      <c r="D50" s="34">
        <f>SUM(D45:D49)</f>
        <v>0.07010000000000001</v>
      </c>
      <c r="E50" s="35">
        <f>D50*E21</f>
        <v>66.87540000000001</v>
      </c>
    </row>
    <row r="51" spans="1:5" ht="15.75" thickTop="1">
      <c r="A51" s="75"/>
      <c r="B51" s="75"/>
      <c r="C51" s="75"/>
      <c r="D51" s="76"/>
      <c r="E51" s="77"/>
    </row>
    <row r="52" spans="1:5" ht="15">
      <c r="A52" s="75"/>
      <c r="B52" s="75"/>
      <c r="C52" s="75"/>
      <c r="D52" s="76"/>
      <c r="E52" s="77"/>
    </row>
    <row r="53" spans="1:5" ht="15">
      <c r="A53" s="75"/>
      <c r="B53" s="75"/>
      <c r="C53" s="75"/>
      <c r="D53" s="76"/>
      <c r="E53" s="77"/>
    </row>
    <row r="54" spans="2:5" ht="15.75" thickBot="1">
      <c r="B54" s="23" t="s">
        <v>96</v>
      </c>
      <c r="C54" s="23"/>
      <c r="E54" s="31"/>
    </row>
    <row r="55" spans="1:5" ht="16.5" thickBot="1" thickTop="1">
      <c r="A55" s="15" t="s">
        <v>40</v>
      </c>
      <c r="B55" s="16"/>
      <c r="C55" s="16"/>
      <c r="D55" s="16" t="s">
        <v>41</v>
      </c>
      <c r="E55" s="32" t="s">
        <v>35</v>
      </c>
    </row>
    <row r="56" spans="1:5" ht="16.5" thickBot="1" thickTop="1">
      <c r="A56" s="15" t="s">
        <v>60</v>
      </c>
      <c r="B56" s="16"/>
      <c r="C56" s="16"/>
      <c r="D56" s="26">
        <v>0.0813</v>
      </c>
      <c r="E56" s="27">
        <f>D56*E21</f>
        <v>77.5602</v>
      </c>
    </row>
    <row r="57" spans="1:5" ht="16.5" thickBot="1" thickTop="1">
      <c r="A57" s="15" t="s">
        <v>61</v>
      </c>
      <c r="B57" s="16"/>
      <c r="C57" s="16"/>
      <c r="D57" s="26">
        <v>0.0026</v>
      </c>
      <c r="E57" s="27">
        <f>D57*E21</f>
        <v>2.4804</v>
      </c>
    </row>
    <row r="58" spans="1:5" ht="16.5" thickBot="1" thickTop="1">
      <c r="A58" s="33" t="s">
        <v>59</v>
      </c>
      <c r="B58" s="17"/>
      <c r="C58" s="17"/>
      <c r="D58" s="34">
        <f>SUM(D56:D57)</f>
        <v>0.0839</v>
      </c>
      <c r="E58" s="35">
        <f>D58*E21</f>
        <v>80.0406</v>
      </c>
    </row>
    <row r="59" spans="1:5" ht="15.75" thickTop="1">
      <c r="A59" s="36" t="s">
        <v>62</v>
      </c>
      <c r="B59" s="36" t="s">
        <v>63</v>
      </c>
      <c r="C59" s="36"/>
      <c r="D59" s="37">
        <f>D32+D42+D50+D58</f>
        <v>0.7557</v>
      </c>
      <c r="E59" s="48">
        <f>D59*E21</f>
        <v>720.9378</v>
      </c>
    </row>
    <row r="60" ht="15.75" thickBot="1">
      <c r="B60" s="9" t="s">
        <v>64</v>
      </c>
    </row>
    <row r="61" spans="1:5" ht="16.5" thickBot="1" thickTop="1">
      <c r="A61" s="15" t="s">
        <v>40</v>
      </c>
      <c r="B61" s="16"/>
      <c r="C61" s="16"/>
      <c r="D61" s="16"/>
      <c r="E61" s="27" t="s">
        <v>35</v>
      </c>
    </row>
    <row r="62" spans="1:5" ht="16.5" thickBot="1" thickTop="1">
      <c r="A62" s="15" t="s">
        <v>65</v>
      </c>
      <c r="B62" s="16"/>
      <c r="C62" s="16"/>
      <c r="D62" s="38"/>
      <c r="E62" s="27">
        <v>30</v>
      </c>
    </row>
    <row r="63" spans="1:5" ht="16.5" thickBot="1" thickTop="1">
      <c r="A63" s="15" t="s">
        <v>66</v>
      </c>
      <c r="B63" s="16"/>
      <c r="C63" s="16"/>
      <c r="D63" s="38"/>
      <c r="E63" s="27">
        <f>3.7*52-6%*D21</f>
        <v>135.16000000000003</v>
      </c>
    </row>
    <row r="64" spans="1:5" ht="16.5" thickBot="1" thickTop="1">
      <c r="A64" s="15" t="s">
        <v>218</v>
      </c>
      <c r="B64" s="16"/>
      <c r="C64" s="16"/>
      <c r="D64" s="38"/>
      <c r="E64" s="27">
        <v>17.78</v>
      </c>
    </row>
    <row r="65" spans="1:5" ht="16.5" thickBot="1" thickTop="1">
      <c r="A65" s="15" t="s">
        <v>83</v>
      </c>
      <c r="B65" s="16"/>
      <c r="C65" s="16"/>
      <c r="D65" s="38"/>
      <c r="E65" s="27">
        <v>3.16</v>
      </c>
    </row>
    <row r="66" spans="1:5" ht="16.5" thickBot="1" thickTop="1">
      <c r="A66" s="15" t="s">
        <v>90</v>
      </c>
      <c r="B66" s="16"/>
      <c r="C66" s="16"/>
      <c r="D66" s="38"/>
      <c r="E66" s="27">
        <v>98.91</v>
      </c>
    </row>
    <row r="67" spans="1:5" ht="16.5" thickBot="1" thickTop="1">
      <c r="A67" s="15" t="s">
        <v>91</v>
      </c>
      <c r="B67" s="16"/>
      <c r="C67" s="16"/>
      <c r="D67" s="38"/>
      <c r="E67" s="27">
        <v>8.98</v>
      </c>
    </row>
    <row r="68" spans="1:5" ht="16.5" thickBot="1" thickTop="1">
      <c r="A68" s="15" t="s">
        <v>67</v>
      </c>
      <c r="B68" s="16"/>
      <c r="C68" s="16"/>
      <c r="D68" s="38"/>
      <c r="E68" s="35">
        <f>12.24*22*(80%)</f>
        <v>215.42400000000004</v>
      </c>
    </row>
    <row r="69" spans="1:5" ht="16.5" thickBot="1" thickTop="1">
      <c r="A69" s="33" t="s">
        <v>68</v>
      </c>
      <c r="B69" s="17"/>
      <c r="C69" s="17"/>
      <c r="D69" s="34"/>
      <c r="E69" s="35">
        <f>SUM(E62:E68)</f>
        <v>509.41400000000004</v>
      </c>
    </row>
    <row r="70" ht="16.5" thickBot="1" thickTop="1">
      <c r="B70" s="9" t="s">
        <v>69</v>
      </c>
    </row>
    <row r="71" spans="1:6" ht="16.5" thickBot="1" thickTop="1">
      <c r="A71" s="15" t="s">
        <v>40</v>
      </c>
      <c r="B71" s="16"/>
      <c r="C71" s="16"/>
      <c r="D71" s="16"/>
      <c r="E71" s="27" t="s">
        <v>35</v>
      </c>
      <c r="F71" s="49">
        <f>E21+E59+E69</f>
        <v>2184.3518000000004</v>
      </c>
    </row>
    <row r="72" spans="1:5" ht="16.5" thickBot="1" thickTop="1">
      <c r="A72" s="15" t="s">
        <v>70</v>
      </c>
      <c r="B72" s="16"/>
      <c r="C72" s="16"/>
      <c r="D72" s="38">
        <v>0.04</v>
      </c>
      <c r="E72" s="27">
        <f>D72*F71</f>
        <v>87.37407200000001</v>
      </c>
    </row>
    <row r="73" spans="1:5" ht="16.5" thickBot="1" thickTop="1">
      <c r="A73" s="15" t="s">
        <v>71</v>
      </c>
      <c r="B73" s="16"/>
      <c r="C73" s="16"/>
      <c r="D73" s="38">
        <v>0.03</v>
      </c>
      <c r="E73" s="27">
        <f>D73*(F71+E72)</f>
        <v>68.15177616000001</v>
      </c>
    </row>
    <row r="74" spans="1:5" ht="16.5" thickBot="1" thickTop="1">
      <c r="A74" s="33" t="s">
        <v>72</v>
      </c>
      <c r="B74" s="17"/>
      <c r="C74" s="17"/>
      <c r="D74" s="34">
        <f>SUM(D72:D73)</f>
        <v>0.07</v>
      </c>
      <c r="E74" s="35">
        <f>SUM(E72:E73)</f>
        <v>155.52584816</v>
      </c>
    </row>
    <row r="75" spans="1:5" ht="16.5" thickBot="1" thickTop="1">
      <c r="A75" s="39" t="s">
        <v>73</v>
      </c>
      <c r="B75" s="40"/>
      <c r="C75" s="40"/>
      <c r="D75" s="40"/>
      <c r="E75" s="50">
        <f>F71+E74</f>
        <v>2339.8776481600003</v>
      </c>
    </row>
    <row r="76" ht="16.5" thickBot="1" thickTop="1">
      <c r="B76" s="9" t="s">
        <v>74</v>
      </c>
    </row>
    <row r="77" spans="1:5" ht="16.5" thickBot="1" thickTop="1">
      <c r="A77" s="15" t="s">
        <v>40</v>
      </c>
      <c r="B77" s="16"/>
      <c r="C77" s="16"/>
      <c r="D77" s="16"/>
      <c r="E77" s="27" t="s">
        <v>35</v>
      </c>
    </row>
    <row r="78" spans="1:5" ht="16.5" thickBot="1" thickTop="1">
      <c r="A78" s="15" t="s">
        <v>75</v>
      </c>
      <c r="B78" s="16"/>
      <c r="C78" s="16"/>
      <c r="D78" s="51" t="s">
        <v>84</v>
      </c>
      <c r="E78" s="27"/>
    </row>
    <row r="79" spans="1:5" ht="16.5" thickBot="1" thickTop="1">
      <c r="A79" s="15" t="s">
        <v>76</v>
      </c>
      <c r="B79" s="16"/>
      <c r="C79" s="16"/>
      <c r="D79" s="51">
        <v>0.0065</v>
      </c>
      <c r="E79" s="27">
        <f>D79*E83</f>
        <v>16.649375712140124</v>
      </c>
    </row>
    <row r="80" spans="1:5" ht="16.5" thickBot="1" thickTop="1">
      <c r="A80" s="15" t="s">
        <v>77</v>
      </c>
      <c r="B80" s="16"/>
      <c r="C80" s="16"/>
      <c r="D80" s="51">
        <v>0.03</v>
      </c>
      <c r="E80" s="27">
        <f>D80*E83</f>
        <v>76.8432725175698</v>
      </c>
    </row>
    <row r="81" spans="1:5" ht="16.5" thickBot="1" thickTop="1">
      <c r="A81" s="15" t="s">
        <v>78</v>
      </c>
      <c r="B81" s="16"/>
      <c r="C81" s="16"/>
      <c r="D81" s="51">
        <v>0.05</v>
      </c>
      <c r="E81" s="27">
        <f>D81*E83</f>
        <v>128.07212086261634</v>
      </c>
    </row>
    <row r="82" spans="1:6" ht="16.5" thickBot="1" thickTop="1">
      <c r="A82" s="41" t="s">
        <v>79</v>
      </c>
      <c r="B82" s="42"/>
      <c r="C82" s="42"/>
      <c r="D82" s="54">
        <f>SUM(D79:D81)</f>
        <v>0.0865</v>
      </c>
      <c r="E82" s="53">
        <f>SUM(E79:E81)</f>
        <v>221.5647690923263</v>
      </c>
      <c r="F82" s="9">
        <v>0.9135</v>
      </c>
    </row>
    <row r="83" spans="1:5" ht="16.5" thickBot="1" thickTop="1">
      <c r="A83" s="41" t="s">
        <v>80</v>
      </c>
      <c r="B83" s="42"/>
      <c r="C83" s="42"/>
      <c r="D83" s="42"/>
      <c r="E83" s="52">
        <f>E75/F82</f>
        <v>2561.442417252327</v>
      </c>
    </row>
    <row r="84" ht="15.75" thickTop="1"/>
    <row r="86" spans="1:3" ht="15.75">
      <c r="A86" s="10" t="s">
        <v>217</v>
      </c>
      <c r="B86" s="12"/>
      <c r="C86" s="12"/>
    </row>
    <row r="87" spans="1:3" ht="15.75">
      <c r="A87" s="10"/>
      <c r="B87" s="12"/>
      <c r="C87" s="12"/>
    </row>
    <row r="88" spans="1:3" ht="15.75">
      <c r="A88" s="10" t="s">
        <v>144</v>
      </c>
      <c r="B88" s="12"/>
      <c r="C88" s="12"/>
    </row>
    <row r="89" spans="1:3" ht="15.75">
      <c r="A89" s="10" t="s">
        <v>150</v>
      </c>
      <c r="B89" s="12"/>
      <c r="C89" s="12"/>
    </row>
    <row r="90" spans="1:3" ht="15.75">
      <c r="A90" s="10" t="s">
        <v>145</v>
      </c>
      <c r="B90" s="12"/>
      <c r="C90" s="12"/>
    </row>
    <row r="91" spans="1:3" ht="15.75">
      <c r="A91" s="10"/>
      <c r="B91" s="12"/>
      <c r="C91" s="12"/>
    </row>
    <row r="92" spans="1:3" ht="15.75">
      <c r="A92" s="10"/>
      <c r="B92" s="12"/>
      <c r="C92" s="12"/>
    </row>
    <row r="93" spans="1:3" ht="15.75">
      <c r="A93" s="10"/>
      <c r="B93" s="12"/>
      <c r="C93" s="12"/>
    </row>
    <row r="94" spans="1:3" ht="15.75">
      <c r="A94" s="13"/>
      <c r="B94" s="12"/>
      <c r="C94" s="1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60">
      <selection activeCell="D72" sqref="D72"/>
    </sheetView>
  </sheetViews>
  <sheetFormatPr defaultColWidth="9.140625" defaultRowHeight="15"/>
  <cols>
    <col min="1" max="1" width="14.00390625" style="9" customWidth="1"/>
    <col min="2" max="2" width="36.8515625" style="9" customWidth="1"/>
    <col min="3" max="3" width="21.57421875" style="9" customWidth="1"/>
    <col min="4" max="4" width="17.7109375" style="9" customWidth="1"/>
    <col min="5" max="5" width="13.00390625" style="9" customWidth="1"/>
    <col min="6" max="6" width="10.7109375" style="9" bestFit="1" customWidth="1"/>
    <col min="7" max="16384" width="9.140625" style="9" customWidth="1"/>
  </cols>
  <sheetData>
    <row r="1" ht="15.75">
      <c r="A1" s="133" t="s">
        <v>142</v>
      </c>
    </row>
    <row r="2" ht="15.75">
      <c r="A2" s="134" t="s">
        <v>143</v>
      </c>
    </row>
    <row r="3" spans="1:3" ht="15.75">
      <c r="A3" s="140" t="s">
        <v>215</v>
      </c>
      <c r="C3" s="9" t="s">
        <v>12</v>
      </c>
    </row>
    <row r="4" ht="16.5" thickBot="1">
      <c r="A4" s="134" t="s">
        <v>216</v>
      </c>
    </row>
    <row r="5" spans="1:5" ht="16.5" thickBot="1" thickTop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16</v>
      </c>
    </row>
    <row r="6" spans="1:5" ht="16.5" thickBot="1" thickTop="1">
      <c r="A6" s="43" t="s">
        <v>82</v>
      </c>
      <c r="B6" s="14"/>
      <c r="C6" s="14" t="s">
        <v>17</v>
      </c>
      <c r="D6" s="14" t="s">
        <v>18</v>
      </c>
      <c r="E6" s="14" t="s">
        <v>19</v>
      </c>
    </row>
    <row r="7" spans="1:5" ht="16.5" thickBot="1" thickTop="1">
      <c r="A7" s="43">
        <v>1</v>
      </c>
      <c r="B7" s="14" t="str">
        <f>Proposta!B25</f>
        <v>GARÇOM</v>
      </c>
      <c r="C7" s="43">
        <f>Proposta!D24</f>
        <v>4</v>
      </c>
      <c r="D7" s="55">
        <f>E82</f>
        <v>2238.4605915536945</v>
      </c>
      <c r="E7" s="27">
        <f>D7*C7</f>
        <v>8953.842366214778</v>
      </c>
    </row>
    <row r="8" spans="1:5" ht="16.5" thickBot="1" thickTop="1">
      <c r="A8" s="43"/>
      <c r="B8" s="14"/>
      <c r="C8" s="43"/>
      <c r="D8" s="14"/>
      <c r="E8" s="27"/>
    </row>
    <row r="9" spans="1:5" ht="16.5" thickBot="1" thickTop="1">
      <c r="A9" s="45"/>
      <c r="B9" s="16"/>
      <c r="C9" s="16" t="s">
        <v>20</v>
      </c>
      <c r="D9" s="16"/>
      <c r="E9" s="27">
        <f>SUM(E7:E8)</f>
        <v>8953.842366214778</v>
      </c>
    </row>
    <row r="10" spans="1:5" ht="16.5" thickBot="1" thickTop="1">
      <c r="A10" s="45"/>
      <c r="B10" s="16"/>
      <c r="C10" s="16" t="s">
        <v>21</v>
      </c>
      <c r="D10" s="16"/>
      <c r="E10" s="27">
        <f>E9*12</f>
        <v>107446.10839457734</v>
      </c>
    </row>
    <row r="11" spans="1:5" ht="16.5" thickBot="1" thickTop="1">
      <c r="A11" s="44"/>
      <c r="B11" s="16"/>
      <c r="C11" s="16" t="s">
        <v>22</v>
      </c>
      <c r="D11" s="16"/>
      <c r="E11" s="27" t="s">
        <v>85</v>
      </c>
    </row>
    <row r="12" ht="16.5" thickBot="1" thickTop="1">
      <c r="A12" s="9" t="s">
        <v>23</v>
      </c>
    </row>
    <row r="13" spans="1:5" ht="16.5" thickBot="1" thickTop="1">
      <c r="A13" s="15"/>
      <c r="B13" s="17" t="s">
        <v>24</v>
      </c>
      <c r="C13" s="17"/>
      <c r="D13" s="18" t="s">
        <v>25</v>
      </c>
      <c r="E13" s="18"/>
    </row>
    <row r="14" spans="1:5" ht="16.5" thickBot="1" thickTop="1">
      <c r="A14" s="15"/>
      <c r="B14" s="16" t="s">
        <v>26</v>
      </c>
      <c r="C14" s="16"/>
      <c r="D14" s="14" t="s">
        <v>27</v>
      </c>
      <c r="E14" s="26">
        <v>0.0365</v>
      </c>
    </row>
    <row r="15" spans="4:5" ht="16.5" thickBot="1" thickTop="1">
      <c r="D15" s="19" t="s">
        <v>28</v>
      </c>
      <c r="E15" s="46">
        <v>0.05</v>
      </c>
    </row>
    <row r="16" spans="1:5" ht="16.5" thickBot="1" thickTop="1">
      <c r="A16" s="15" t="s">
        <v>29</v>
      </c>
      <c r="B16" s="16"/>
      <c r="C16" s="16"/>
      <c r="D16" s="16"/>
      <c r="E16" s="20"/>
    </row>
    <row r="17" spans="1:5" ht="16.5" thickBot="1" thickTop="1">
      <c r="A17" s="15"/>
      <c r="B17" s="21" t="s">
        <v>30</v>
      </c>
      <c r="C17" s="22"/>
      <c r="D17" s="21" t="s">
        <v>31</v>
      </c>
      <c r="E17" s="20"/>
    </row>
    <row r="18" spans="1:5" ht="16.5" thickBot="1" thickTop="1">
      <c r="A18" s="15"/>
      <c r="B18" s="21" t="s">
        <v>32</v>
      </c>
      <c r="C18" s="22"/>
      <c r="D18" s="139" t="str">
        <f>Proposta!C24</f>
        <v>44 HS</v>
      </c>
      <c r="E18" s="20"/>
    </row>
    <row r="19" ht="15.75" thickTop="1">
      <c r="C19" s="23" t="s">
        <v>33</v>
      </c>
    </row>
    <row r="20" spans="2:5" ht="15.75" thickBot="1">
      <c r="B20" s="9" t="s">
        <v>34</v>
      </c>
      <c r="C20" s="9" t="s">
        <v>97</v>
      </c>
      <c r="E20" s="9" t="s">
        <v>35</v>
      </c>
    </row>
    <row r="21" spans="1:5" ht="16.5" thickBot="1" thickTop="1">
      <c r="A21" s="15" t="s">
        <v>36</v>
      </c>
      <c r="B21" s="16"/>
      <c r="C21" s="16"/>
      <c r="D21" s="62">
        <v>1319.94</v>
      </c>
      <c r="E21" s="47">
        <f>D21*D22+D21</f>
        <v>1319.94</v>
      </c>
    </row>
    <row r="22" spans="1:5" ht="16.5" thickBot="1" thickTop="1">
      <c r="A22" s="15" t="s">
        <v>88</v>
      </c>
      <c r="B22" s="16"/>
      <c r="C22" s="58"/>
      <c r="D22" s="58">
        <v>0</v>
      </c>
      <c r="E22" s="47"/>
    </row>
    <row r="23" ht="15.75" thickTop="1">
      <c r="I23" s="9" t="s">
        <v>86</v>
      </c>
    </row>
    <row r="24" spans="1:5" ht="15">
      <c r="A24" s="24" t="s">
        <v>37</v>
      </c>
      <c r="B24" s="24"/>
      <c r="C24" s="25"/>
      <c r="D24" s="25"/>
      <c r="E24" s="25"/>
    </row>
    <row r="25" spans="2:3" ht="15">
      <c r="B25" s="23" t="s">
        <v>38</v>
      </c>
      <c r="C25" s="23"/>
    </row>
    <row r="26" spans="2:3" ht="15.75" thickBot="1">
      <c r="B26" s="23" t="s">
        <v>39</v>
      </c>
      <c r="C26" s="23"/>
    </row>
    <row r="27" spans="1:5" ht="16.5" thickBot="1" thickTop="1">
      <c r="A27" s="15" t="s">
        <v>40</v>
      </c>
      <c r="B27" s="16"/>
      <c r="C27" s="16"/>
      <c r="D27" s="14" t="s">
        <v>41</v>
      </c>
      <c r="E27" s="14" t="s">
        <v>35</v>
      </c>
    </row>
    <row r="28" spans="1:5" ht="16.5" thickBot="1" thickTop="1">
      <c r="A28" s="15" t="s">
        <v>1</v>
      </c>
      <c r="B28" s="16"/>
      <c r="C28" s="16"/>
      <c r="D28" s="26">
        <v>0.08</v>
      </c>
      <c r="E28" s="27">
        <f>D28*E21</f>
        <v>105.5952</v>
      </c>
    </row>
    <row r="29" spans="1:5" ht="16.5" thickBot="1" thickTop="1">
      <c r="A29" s="15" t="s">
        <v>0</v>
      </c>
      <c r="B29" s="16"/>
      <c r="C29" s="16"/>
      <c r="D29" s="26">
        <v>0.2</v>
      </c>
      <c r="E29" s="27">
        <f>D29*E21</f>
        <v>263.988</v>
      </c>
    </row>
    <row r="30" spans="1:5" ht="16.5" thickBot="1" thickTop="1">
      <c r="A30" s="15" t="s">
        <v>42</v>
      </c>
      <c r="B30" s="16"/>
      <c r="C30" s="16"/>
      <c r="D30" s="26">
        <v>0.058</v>
      </c>
      <c r="E30" s="27">
        <f>D30*E21</f>
        <v>76.55652</v>
      </c>
    </row>
    <row r="31" spans="1:5" ht="16.5" thickBot="1" thickTop="1">
      <c r="A31" s="15" t="s">
        <v>224</v>
      </c>
      <c r="B31" s="16"/>
      <c r="C31" s="16"/>
      <c r="D31" s="26">
        <v>0.03</v>
      </c>
      <c r="E31" s="27">
        <f>D31*E21</f>
        <v>39.5982</v>
      </c>
    </row>
    <row r="32" spans="1:5" ht="15.75" thickTop="1">
      <c r="A32" s="28" t="s">
        <v>43</v>
      </c>
      <c r="B32" s="25"/>
      <c r="C32" s="25"/>
      <c r="D32" s="29">
        <f>SUM(D28:D31)</f>
        <v>0.368</v>
      </c>
      <c r="E32" s="30">
        <f>D32*E21</f>
        <v>485.73792000000003</v>
      </c>
    </row>
    <row r="33" spans="1:5" ht="15.75" thickBot="1">
      <c r="A33" s="56"/>
      <c r="B33" s="23" t="s">
        <v>44</v>
      </c>
      <c r="C33" s="23"/>
      <c r="D33" s="23"/>
      <c r="E33" s="31"/>
    </row>
    <row r="34" spans="1:5" ht="16.5" thickBot="1" thickTop="1">
      <c r="A34" s="15" t="s">
        <v>40</v>
      </c>
      <c r="B34" s="16"/>
      <c r="C34" s="16"/>
      <c r="D34" s="16" t="s">
        <v>41</v>
      </c>
      <c r="E34" s="32" t="s">
        <v>35</v>
      </c>
    </row>
    <row r="35" spans="1:5" ht="16.5" thickBot="1" thickTop="1">
      <c r="A35" s="15" t="s">
        <v>45</v>
      </c>
      <c r="B35" s="16"/>
      <c r="C35" s="16"/>
      <c r="D35" s="26">
        <v>0.1111</v>
      </c>
      <c r="E35" s="27">
        <f>D35*E21</f>
        <v>146.64533400000002</v>
      </c>
    </row>
    <row r="36" spans="1:5" ht="16.5" thickBot="1" thickTop="1">
      <c r="A36" s="15" t="s">
        <v>46</v>
      </c>
      <c r="B36" s="16"/>
      <c r="C36" s="16"/>
      <c r="D36" s="26">
        <v>0.0139</v>
      </c>
      <c r="E36" s="27">
        <f>D36*E21</f>
        <v>18.347166</v>
      </c>
    </row>
    <row r="37" spans="1:5" ht="16.5" thickBot="1" thickTop="1">
      <c r="A37" s="15" t="s">
        <v>47</v>
      </c>
      <c r="B37" s="16"/>
      <c r="C37" s="16"/>
      <c r="D37" s="26">
        <v>0.0002</v>
      </c>
      <c r="E37" s="27">
        <f>D37*E21</f>
        <v>0.263988</v>
      </c>
    </row>
    <row r="38" spans="1:5" ht="16.5" thickBot="1" thickTop="1">
      <c r="A38" s="15" t="s">
        <v>48</v>
      </c>
      <c r="B38" s="16"/>
      <c r="C38" s="16"/>
      <c r="D38" s="26">
        <v>0.0055</v>
      </c>
      <c r="E38" s="27">
        <f>D38*E21</f>
        <v>7.25967</v>
      </c>
    </row>
    <row r="39" spans="1:5" ht="16.5" thickBot="1" thickTop="1">
      <c r="A39" s="15" t="s">
        <v>49</v>
      </c>
      <c r="B39" s="16"/>
      <c r="C39" s="16"/>
      <c r="D39" s="26">
        <v>0.0003</v>
      </c>
      <c r="E39" s="27">
        <f>D39*E21</f>
        <v>0.395982</v>
      </c>
    </row>
    <row r="40" spans="1:5" ht="16.5" thickBot="1" thickTop="1">
      <c r="A40" s="15" t="s">
        <v>50</v>
      </c>
      <c r="B40" s="16"/>
      <c r="C40" s="16"/>
      <c r="D40" s="26">
        <v>0.0194</v>
      </c>
      <c r="E40" s="27">
        <f>D40*E21</f>
        <v>25.606836</v>
      </c>
    </row>
    <row r="41" spans="1:5" ht="16.5" thickBot="1" thickTop="1">
      <c r="A41" s="33" t="s">
        <v>52</v>
      </c>
      <c r="B41" s="17"/>
      <c r="C41" s="17"/>
      <c r="D41" s="26">
        <v>0.0833</v>
      </c>
      <c r="E41" s="35">
        <f>D41*E21</f>
        <v>109.951002</v>
      </c>
    </row>
    <row r="42" spans="2:5" ht="16.5" thickBot="1" thickTop="1">
      <c r="B42" s="23" t="s">
        <v>53</v>
      </c>
      <c r="C42" s="23"/>
      <c r="D42" s="34">
        <f>SUM(D35:D41)</f>
        <v>0.23370000000000002</v>
      </c>
      <c r="E42" s="31"/>
    </row>
    <row r="43" spans="1:5" ht="16.5" thickBot="1" thickTop="1">
      <c r="A43" s="15" t="s">
        <v>40</v>
      </c>
      <c r="B43" s="16"/>
      <c r="C43" s="16"/>
      <c r="E43" s="32" t="s">
        <v>35</v>
      </c>
    </row>
    <row r="44" spans="1:5" ht="16.5" thickBot="1" thickTop="1">
      <c r="A44" s="15" t="s">
        <v>54</v>
      </c>
      <c r="B44" s="16"/>
      <c r="C44" s="16"/>
      <c r="D44" s="16" t="s">
        <v>41</v>
      </c>
      <c r="E44" s="27" t="e">
        <f>D44*E21</f>
        <v>#VALUE!</v>
      </c>
    </row>
    <row r="45" spans="1:5" ht="16.5" thickBot="1" thickTop="1">
      <c r="A45" s="15" t="s">
        <v>55</v>
      </c>
      <c r="B45" s="16"/>
      <c r="C45" s="16"/>
      <c r="D45" s="26">
        <v>0.0042</v>
      </c>
      <c r="E45" s="27">
        <f>D45*E21</f>
        <v>5.543748</v>
      </c>
    </row>
    <row r="46" spans="1:5" ht="16.5" thickBot="1" thickTop="1">
      <c r="A46" s="15" t="s">
        <v>56</v>
      </c>
      <c r="B46" s="16"/>
      <c r="C46" s="16"/>
      <c r="D46" s="26">
        <v>0.0003</v>
      </c>
      <c r="E46" s="27">
        <f>D46*E21</f>
        <v>0.395982</v>
      </c>
    </row>
    <row r="47" spans="1:5" ht="16.5" thickBot="1" thickTop="1">
      <c r="A47" s="15" t="s">
        <v>57</v>
      </c>
      <c r="B47" s="16"/>
      <c r="C47" s="16"/>
      <c r="D47" s="26">
        <v>0.0187</v>
      </c>
      <c r="E47" s="27">
        <f>D47*E21</f>
        <v>24.682878000000002</v>
      </c>
    </row>
    <row r="48" spans="1:5" ht="16.5" thickBot="1" thickTop="1">
      <c r="A48" s="15" t="s">
        <v>58</v>
      </c>
      <c r="B48" s="16"/>
      <c r="C48" s="16"/>
      <c r="D48" s="26">
        <v>0.04</v>
      </c>
      <c r="E48" s="27">
        <f>D48*E21</f>
        <v>52.7976</v>
      </c>
    </row>
    <row r="49" spans="1:5" ht="16.5" thickBot="1" thickTop="1">
      <c r="A49" s="33" t="s">
        <v>59</v>
      </c>
      <c r="B49" s="17"/>
      <c r="C49" s="17"/>
      <c r="D49" s="26">
        <v>0.0069</v>
      </c>
      <c r="E49" s="35">
        <f>D49*E21</f>
        <v>9.107586</v>
      </c>
    </row>
    <row r="50" spans="1:5" ht="16.5" thickBot="1" thickTop="1">
      <c r="A50" s="75"/>
      <c r="B50" s="75"/>
      <c r="C50" s="75"/>
      <c r="D50" s="34">
        <f>SUM(D45:D49)</f>
        <v>0.07010000000000001</v>
      </c>
      <c r="E50" s="77"/>
    </row>
    <row r="51" spans="1:5" ht="15.75" thickTop="1">
      <c r="A51" s="75"/>
      <c r="B51" s="75"/>
      <c r="C51" s="75"/>
      <c r="D51" s="76"/>
      <c r="E51" s="77"/>
    </row>
    <row r="52" spans="1:5" ht="15">
      <c r="A52" s="75"/>
      <c r="B52" s="75"/>
      <c r="C52" s="75"/>
      <c r="D52" s="76"/>
      <c r="E52" s="77"/>
    </row>
    <row r="53" spans="2:5" ht="15.75" thickBot="1">
      <c r="B53" s="23" t="s">
        <v>96</v>
      </c>
      <c r="C53" s="23"/>
      <c r="D53" s="76"/>
      <c r="E53" s="31"/>
    </row>
    <row r="54" spans="1:5" ht="16.5" thickBot="1" thickTop="1">
      <c r="A54" s="15" t="s">
        <v>40</v>
      </c>
      <c r="B54" s="16"/>
      <c r="C54" s="16"/>
      <c r="E54" s="32" t="s">
        <v>35</v>
      </c>
    </row>
    <row r="55" spans="1:5" ht="16.5" thickBot="1" thickTop="1">
      <c r="A55" s="15" t="s">
        <v>60</v>
      </c>
      <c r="B55" s="16"/>
      <c r="C55" s="16"/>
      <c r="D55" s="16" t="s">
        <v>41</v>
      </c>
      <c r="E55" s="27" t="e">
        <f>D55*E21</f>
        <v>#VALUE!</v>
      </c>
    </row>
    <row r="56" spans="1:5" ht="16.5" thickBot="1" thickTop="1">
      <c r="A56" s="15" t="s">
        <v>61</v>
      </c>
      <c r="B56" s="16"/>
      <c r="C56" s="16"/>
      <c r="D56" s="26">
        <v>0.0813</v>
      </c>
      <c r="E56" s="27">
        <f>D56*E21</f>
        <v>107.311122</v>
      </c>
    </row>
    <row r="57" spans="1:5" ht="16.5" thickBot="1" thickTop="1">
      <c r="A57" s="33" t="s">
        <v>59</v>
      </c>
      <c r="B57" s="17"/>
      <c r="C57" s="17"/>
      <c r="D57" s="26">
        <v>0.0026</v>
      </c>
      <c r="E57" s="35">
        <f>D57*E21</f>
        <v>3.431844</v>
      </c>
    </row>
    <row r="58" spans="1:5" ht="16.5" thickBot="1" thickTop="1">
      <c r="A58" s="36" t="s">
        <v>62</v>
      </c>
      <c r="B58" s="36" t="s">
        <v>63</v>
      </c>
      <c r="C58" s="36"/>
      <c r="D58" s="34">
        <f>SUM(D56:D57)</f>
        <v>0.0839</v>
      </c>
      <c r="E58" s="48">
        <f>D58*E21</f>
        <v>110.74296600000001</v>
      </c>
    </row>
    <row r="59" spans="2:4" ht="16.5" thickBot="1" thickTop="1">
      <c r="B59" s="9" t="s">
        <v>64</v>
      </c>
      <c r="D59" s="37">
        <f>D32+D42+D50+D58</f>
        <v>0.7557</v>
      </c>
    </row>
    <row r="60" spans="1:5" ht="16.5" thickBot="1" thickTop="1">
      <c r="A60" s="15" t="s">
        <v>40</v>
      </c>
      <c r="B60" s="16"/>
      <c r="C60" s="16"/>
      <c r="D60" s="16"/>
      <c r="E60" s="27" t="s">
        <v>35</v>
      </c>
    </row>
    <row r="61" spans="1:5" ht="16.5" thickBot="1" thickTop="1">
      <c r="A61" s="15" t="s">
        <v>65</v>
      </c>
      <c r="B61" s="16"/>
      <c r="C61" s="16"/>
      <c r="D61" s="38"/>
      <c r="E61" s="27">
        <v>30</v>
      </c>
    </row>
    <row r="62" spans="1:5" ht="16.5" thickBot="1" thickTop="1">
      <c r="A62" s="15" t="s">
        <v>218</v>
      </c>
      <c r="B62" s="16"/>
      <c r="C62" s="16"/>
      <c r="D62" s="38"/>
      <c r="E62" s="27">
        <v>17.78</v>
      </c>
    </row>
    <row r="63" spans="1:5" ht="16.5" thickBot="1" thickTop="1">
      <c r="A63" s="15" t="s">
        <v>66</v>
      </c>
      <c r="B63" s="16"/>
      <c r="C63" s="16"/>
      <c r="D63" s="38"/>
      <c r="E63" s="27">
        <f>3.7*52-6%*D21</f>
        <v>113.20360000000001</v>
      </c>
    </row>
    <row r="64" spans="1:5" ht="16.5" thickBot="1" thickTop="1">
      <c r="A64" s="15" t="s">
        <v>83</v>
      </c>
      <c r="B64" s="16"/>
      <c r="C64" s="16"/>
      <c r="D64" s="38"/>
      <c r="E64" s="27">
        <v>3.16</v>
      </c>
    </row>
    <row r="65" spans="1:5" ht="16.5" thickBot="1" thickTop="1">
      <c r="A65" s="15" t="s">
        <v>90</v>
      </c>
      <c r="B65" s="16"/>
      <c r="C65" s="16"/>
      <c r="D65" s="38"/>
      <c r="E65" s="27">
        <v>98.91</v>
      </c>
    </row>
    <row r="66" spans="1:5" ht="16.5" thickBot="1" thickTop="1">
      <c r="A66" s="15" t="s">
        <v>91</v>
      </c>
      <c r="B66" s="16"/>
      <c r="C66" s="16"/>
      <c r="D66" s="38"/>
      <c r="E66" s="27">
        <v>8.98</v>
      </c>
    </row>
    <row r="67" spans="1:5" ht="16.5" thickBot="1" thickTop="1">
      <c r="A67" s="15" t="s">
        <v>67</v>
      </c>
      <c r="B67" s="16"/>
      <c r="C67" s="16"/>
      <c r="D67" s="38"/>
      <c r="E67" s="35">
        <f>12.24*22*(80%)</f>
        <v>215.42400000000004</v>
      </c>
    </row>
    <row r="68" spans="1:5" ht="16.5" thickBot="1" thickTop="1">
      <c r="A68" s="33" t="s">
        <v>68</v>
      </c>
      <c r="B68" s="17"/>
      <c r="C68" s="17"/>
      <c r="D68" s="34"/>
      <c r="E68" s="35">
        <f>SUM(E61:E67)</f>
        <v>487.45760000000007</v>
      </c>
    </row>
    <row r="69" ht="16.5" thickBot="1" thickTop="1">
      <c r="B69" s="9" t="s">
        <v>69</v>
      </c>
    </row>
    <row r="70" spans="1:6" ht="16.5" thickBot="1" thickTop="1">
      <c r="A70" s="15" t="s">
        <v>40</v>
      </c>
      <c r="B70" s="16"/>
      <c r="C70" s="16"/>
      <c r="D70" s="16"/>
      <c r="E70" s="27" t="s">
        <v>35</v>
      </c>
      <c r="F70" s="49">
        <f>E21+E58+E68</f>
        <v>1918.140566</v>
      </c>
    </row>
    <row r="71" spans="1:5" ht="16.5" thickBot="1" thickTop="1">
      <c r="A71" s="15" t="s">
        <v>70</v>
      </c>
      <c r="B71" s="16"/>
      <c r="C71" s="16"/>
      <c r="D71" s="38">
        <v>0.035</v>
      </c>
      <c r="E71" s="27">
        <f>D71*F70</f>
        <v>67.13491981000001</v>
      </c>
    </row>
    <row r="72" spans="1:5" ht="16.5" thickBot="1" thickTop="1">
      <c r="A72" s="15" t="s">
        <v>71</v>
      </c>
      <c r="B72" s="16"/>
      <c r="C72" s="16"/>
      <c r="D72" s="38">
        <v>0.03</v>
      </c>
      <c r="E72" s="27">
        <f>D72*(F70+E71)</f>
        <v>59.5582645743</v>
      </c>
    </row>
    <row r="73" spans="1:5" ht="16.5" thickBot="1" thickTop="1">
      <c r="A73" s="33" t="s">
        <v>72</v>
      </c>
      <c r="B73" s="17"/>
      <c r="C73" s="17"/>
      <c r="D73" s="34">
        <f>SUM(D71:D72)</f>
        <v>0.065</v>
      </c>
      <c r="E73" s="35">
        <f>SUM(E71:E72)</f>
        <v>126.69318438430001</v>
      </c>
    </row>
    <row r="74" spans="1:5" ht="16.5" thickBot="1" thickTop="1">
      <c r="A74" s="39" t="s">
        <v>73</v>
      </c>
      <c r="B74" s="40"/>
      <c r="C74" s="40"/>
      <c r="D74" s="40"/>
      <c r="E74" s="50">
        <f>F70+E73</f>
        <v>2044.8337503843</v>
      </c>
    </row>
    <row r="75" ht="16.5" thickBot="1" thickTop="1">
      <c r="B75" s="9" t="s">
        <v>74</v>
      </c>
    </row>
    <row r="76" spans="1:5" ht="16.5" thickBot="1" thickTop="1">
      <c r="A76" s="15" t="s">
        <v>40</v>
      </c>
      <c r="B76" s="16"/>
      <c r="C76" s="16"/>
      <c r="D76" s="16"/>
      <c r="E76" s="27" t="s">
        <v>35</v>
      </c>
    </row>
    <row r="77" spans="1:5" ht="16.5" thickBot="1" thickTop="1">
      <c r="A77" s="15" t="s">
        <v>75</v>
      </c>
      <c r="B77" s="16"/>
      <c r="C77" s="16"/>
      <c r="D77" s="51" t="s">
        <v>84</v>
      </c>
      <c r="E77" s="27"/>
    </row>
    <row r="78" spans="1:5" ht="16.5" thickBot="1" thickTop="1">
      <c r="A78" s="15" t="s">
        <v>76</v>
      </c>
      <c r="B78" s="16"/>
      <c r="C78" s="16"/>
      <c r="D78" s="51">
        <v>0.0065</v>
      </c>
      <c r="E78" s="27">
        <f>D78*E82</f>
        <v>14.549993845099014</v>
      </c>
    </row>
    <row r="79" spans="1:5" ht="16.5" thickBot="1" thickTop="1">
      <c r="A79" s="15" t="s">
        <v>77</v>
      </c>
      <c r="B79" s="16"/>
      <c r="C79" s="16"/>
      <c r="D79" s="51">
        <v>0.03</v>
      </c>
      <c r="E79" s="27">
        <f>D79*E82</f>
        <v>67.15381774661083</v>
      </c>
    </row>
    <row r="80" spans="1:5" ht="16.5" thickBot="1" thickTop="1">
      <c r="A80" s="15" t="s">
        <v>78</v>
      </c>
      <c r="B80" s="16"/>
      <c r="C80" s="16"/>
      <c r="D80" s="51">
        <v>0.05</v>
      </c>
      <c r="E80" s="27">
        <f>D80*E82</f>
        <v>111.92302957768473</v>
      </c>
    </row>
    <row r="81" spans="1:6" ht="16.5" thickBot="1" thickTop="1">
      <c r="A81" s="41" t="s">
        <v>79</v>
      </c>
      <c r="B81" s="42"/>
      <c r="C81" s="42"/>
      <c r="D81" s="54">
        <f>SUM(D78:D80)</f>
        <v>0.0865</v>
      </c>
      <c r="E81" s="53">
        <f>SUM(E78:E80)</f>
        <v>193.62684116939457</v>
      </c>
      <c r="F81" s="9">
        <v>0.9135</v>
      </c>
    </row>
    <row r="82" spans="1:5" ht="16.5" thickBot="1" thickTop="1">
      <c r="A82" s="41" t="s">
        <v>80</v>
      </c>
      <c r="B82" s="42"/>
      <c r="C82" s="42"/>
      <c r="D82" s="42"/>
      <c r="E82" s="52">
        <f>E74/F81</f>
        <v>2238.4605915536945</v>
      </c>
    </row>
    <row r="83" ht="15.75" thickTop="1"/>
    <row r="85" spans="1:3" ht="15.75">
      <c r="A85" s="10" t="s">
        <v>217</v>
      </c>
      <c r="B85" s="12"/>
      <c r="C85" s="12"/>
    </row>
    <row r="86" spans="1:3" ht="15.75">
      <c r="A86" s="10"/>
      <c r="B86" s="12"/>
      <c r="C86" s="12"/>
    </row>
    <row r="87" spans="1:3" ht="15.75">
      <c r="A87" s="10" t="s">
        <v>144</v>
      </c>
      <c r="B87" s="12"/>
      <c r="C87" s="12"/>
    </row>
    <row r="88" spans="1:3" ht="15.75">
      <c r="A88" s="10" t="s">
        <v>150</v>
      </c>
      <c r="B88" s="12"/>
      <c r="C88" s="12"/>
    </row>
    <row r="89" spans="1:3" ht="15.75">
      <c r="A89" s="10" t="s">
        <v>145</v>
      </c>
      <c r="B89" s="12"/>
      <c r="C89" s="12"/>
    </row>
    <row r="90" spans="1:3" ht="15.75">
      <c r="A90" s="10"/>
      <c r="B90" s="12"/>
      <c r="C90" s="12"/>
    </row>
    <row r="91" spans="1:3" ht="15.75">
      <c r="A91" s="10"/>
      <c r="B91" s="12"/>
      <c r="C91" s="12"/>
    </row>
    <row r="92" spans="1:3" ht="15.75">
      <c r="A92" s="10"/>
      <c r="B92" s="12"/>
      <c r="C92" s="12"/>
    </row>
    <row r="93" spans="1:3" ht="15.75">
      <c r="A93" s="13"/>
      <c r="B93" s="12"/>
      <c r="C93" s="1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57">
      <selection activeCell="D74" sqref="D74"/>
    </sheetView>
  </sheetViews>
  <sheetFormatPr defaultColWidth="9.140625" defaultRowHeight="15"/>
  <cols>
    <col min="1" max="1" width="14.00390625" style="9" customWidth="1"/>
    <col min="2" max="2" width="36.8515625" style="9" customWidth="1"/>
    <col min="3" max="3" width="21.57421875" style="9" customWidth="1"/>
    <col min="4" max="4" width="17.7109375" style="9" customWidth="1"/>
    <col min="5" max="5" width="13.00390625" style="9" customWidth="1"/>
    <col min="6" max="6" width="10.7109375" style="9" bestFit="1" customWidth="1"/>
    <col min="7" max="16384" width="9.140625" style="9" customWidth="1"/>
  </cols>
  <sheetData>
    <row r="1" ht="15.75">
      <c r="A1" s="133" t="s">
        <v>142</v>
      </c>
    </row>
    <row r="2" ht="15.75">
      <c r="A2" s="134" t="s">
        <v>143</v>
      </c>
    </row>
    <row r="3" spans="1:3" ht="15.75">
      <c r="A3" s="140" t="s">
        <v>215</v>
      </c>
      <c r="C3" s="9" t="s">
        <v>12</v>
      </c>
    </row>
    <row r="4" ht="16.5" thickBot="1">
      <c r="A4" s="134" t="s">
        <v>216</v>
      </c>
    </row>
    <row r="5" spans="1:5" ht="16.5" thickBot="1" thickTop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16</v>
      </c>
    </row>
    <row r="6" spans="1:5" ht="16.5" thickBot="1" thickTop="1">
      <c r="A6" s="43" t="s">
        <v>82</v>
      </c>
      <c r="B6" s="14"/>
      <c r="C6" s="14" t="s">
        <v>17</v>
      </c>
      <c r="D6" s="14" t="s">
        <v>18</v>
      </c>
      <c r="E6" s="14" t="s">
        <v>19</v>
      </c>
    </row>
    <row r="7" spans="1:5" ht="16.5" thickBot="1" thickTop="1">
      <c r="A7" s="43">
        <v>1</v>
      </c>
      <c r="B7" s="14" t="str">
        <f>Proposta!B27</f>
        <v>ARTIFICE</v>
      </c>
      <c r="C7" s="43">
        <f>Proposta!D27</f>
        <v>1</v>
      </c>
      <c r="D7" s="55">
        <f>E83</f>
        <v>3922.993433657034</v>
      </c>
      <c r="E7" s="27">
        <f>D7*C7</f>
        <v>3922.993433657034</v>
      </c>
    </row>
    <row r="8" spans="1:5" ht="16.5" thickBot="1" thickTop="1">
      <c r="A8" s="43"/>
      <c r="B8" s="14"/>
      <c r="C8" s="43"/>
      <c r="D8" s="14"/>
      <c r="E8" s="27"/>
    </row>
    <row r="9" spans="1:5" ht="16.5" thickBot="1" thickTop="1">
      <c r="A9" s="45"/>
      <c r="B9" s="16"/>
      <c r="C9" s="16" t="s">
        <v>20</v>
      </c>
      <c r="D9" s="16"/>
      <c r="E9" s="27">
        <f>SUM(E7:E8)</f>
        <v>3922.993433657034</v>
      </c>
    </row>
    <row r="10" spans="1:5" ht="16.5" thickBot="1" thickTop="1">
      <c r="A10" s="45"/>
      <c r="B10" s="16"/>
      <c r="C10" s="16" t="s">
        <v>21</v>
      </c>
      <c r="D10" s="16"/>
      <c r="E10" s="27">
        <f>E9*12</f>
        <v>47075.92120388441</v>
      </c>
    </row>
    <row r="11" spans="1:5" ht="16.5" thickBot="1" thickTop="1">
      <c r="A11" s="44"/>
      <c r="B11" s="16"/>
      <c r="C11" s="16" t="s">
        <v>22</v>
      </c>
      <c r="D11" s="16"/>
      <c r="E11" s="27" t="s">
        <v>85</v>
      </c>
    </row>
    <row r="12" ht="16.5" thickBot="1" thickTop="1">
      <c r="A12" s="9" t="s">
        <v>23</v>
      </c>
    </row>
    <row r="13" spans="1:5" ht="16.5" thickBot="1" thickTop="1">
      <c r="A13" s="15"/>
      <c r="B13" s="17" t="s">
        <v>24</v>
      </c>
      <c r="C13" s="17"/>
      <c r="D13" s="18" t="s">
        <v>25</v>
      </c>
      <c r="E13" s="18"/>
    </row>
    <row r="14" spans="1:5" ht="16.5" thickBot="1" thickTop="1">
      <c r="A14" s="15"/>
      <c r="B14" s="16" t="s">
        <v>26</v>
      </c>
      <c r="C14" s="16"/>
      <c r="D14" s="14" t="s">
        <v>27</v>
      </c>
      <c r="E14" s="26">
        <v>0.0365</v>
      </c>
    </row>
    <row r="15" spans="4:5" ht="16.5" thickBot="1" thickTop="1">
      <c r="D15" s="19" t="s">
        <v>28</v>
      </c>
      <c r="E15" s="46">
        <v>0.05</v>
      </c>
    </row>
    <row r="16" spans="1:5" ht="16.5" thickBot="1" thickTop="1">
      <c r="A16" s="15" t="s">
        <v>29</v>
      </c>
      <c r="B16" s="16"/>
      <c r="C16" s="16"/>
      <c r="D16" s="16"/>
      <c r="E16" s="20"/>
    </row>
    <row r="17" spans="1:5" ht="16.5" thickBot="1" thickTop="1">
      <c r="A17" s="15"/>
      <c r="B17" s="21" t="s">
        <v>30</v>
      </c>
      <c r="C17" s="22"/>
      <c r="D17" s="21" t="s">
        <v>31</v>
      </c>
      <c r="E17" s="20"/>
    </row>
    <row r="18" spans="1:5" ht="16.5" thickBot="1" thickTop="1">
      <c r="A18" s="15"/>
      <c r="B18" s="21" t="s">
        <v>32</v>
      </c>
      <c r="C18" s="22"/>
      <c r="D18" s="139" t="str">
        <f>Proposta!C24</f>
        <v>44 HS</v>
      </c>
      <c r="E18" s="20"/>
    </row>
    <row r="19" ht="15.75" thickTop="1">
      <c r="C19" s="23" t="s">
        <v>33</v>
      </c>
    </row>
    <row r="20" spans="2:5" ht="15.75" thickBot="1">
      <c r="B20" s="9" t="s">
        <v>34</v>
      </c>
      <c r="C20" s="9" t="s">
        <v>97</v>
      </c>
      <c r="E20" s="9" t="s">
        <v>35</v>
      </c>
    </row>
    <row r="21" spans="1:5" ht="16.5" thickBot="1" thickTop="1">
      <c r="A21" s="15" t="s">
        <v>36</v>
      </c>
      <c r="B21" s="16"/>
      <c r="C21" s="16"/>
      <c r="D21" s="62">
        <v>1657.89</v>
      </c>
      <c r="E21" s="47">
        <f>D21*D22+D21</f>
        <v>1657.89</v>
      </c>
    </row>
    <row r="22" spans="1:5" ht="16.5" thickBot="1" thickTop="1">
      <c r="A22" s="15" t="s">
        <v>88</v>
      </c>
      <c r="B22" s="16"/>
      <c r="C22" s="58"/>
      <c r="D22" s="58">
        <v>0</v>
      </c>
      <c r="E22" s="47"/>
    </row>
    <row r="23" ht="15.75" thickTop="1">
      <c r="I23" s="9" t="s">
        <v>86</v>
      </c>
    </row>
    <row r="24" spans="1:5" ht="15">
      <c r="A24" s="24" t="s">
        <v>37</v>
      </c>
      <c r="B24" s="24"/>
      <c r="C24" s="25"/>
      <c r="D24" s="25"/>
      <c r="E24" s="25"/>
    </row>
    <row r="25" spans="2:3" ht="15">
      <c r="B25" s="23" t="s">
        <v>38</v>
      </c>
      <c r="C25" s="23"/>
    </row>
    <row r="26" spans="2:3" ht="15.75" thickBot="1">
      <c r="B26" s="23" t="s">
        <v>39</v>
      </c>
      <c r="C26" s="23"/>
    </row>
    <row r="27" spans="1:5" ht="16.5" thickBot="1" thickTop="1">
      <c r="A27" s="15" t="s">
        <v>40</v>
      </c>
      <c r="B27" s="16"/>
      <c r="C27" s="16"/>
      <c r="D27" s="14" t="s">
        <v>41</v>
      </c>
      <c r="E27" s="14" t="s">
        <v>35</v>
      </c>
    </row>
    <row r="28" spans="1:5" ht="16.5" thickBot="1" thickTop="1">
      <c r="A28" s="15" t="s">
        <v>1</v>
      </c>
      <c r="B28" s="16"/>
      <c r="C28" s="16"/>
      <c r="D28" s="26">
        <v>0.08</v>
      </c>
      <c r="E28" s="27">
        <f>D28*E21</f>
        <v>132.6312</v>
      </c>
    </row>
    <row r="29" spans="1:5" ht="16.5" thickBot="1" thickTop="1">
      <c r="A29" s="15" t="s">
        <v>0</v>
      </c>
      <c r="B29" s="16"/>
      <c r="C29" s="16"/>
      <c r="D29" s="26">
        <v>0.2</v>
      </c>
      <c r="E29" s="27">
        <f>D29*E21</f>
        <v>331.57800000000003</v>
      </c>
    </row>
    <row r="30" spans="1:5" ht="16.5" thickBot="1" thickTop="1">
      <c r="A30" s="15" t="s">
        <v>42</v>
      </c>
      <c r="B30" s="16"/>
      <c r="C30" s="16"/>
      <c r="D30" s="26">
        <v>0.058</v>
      </c>
      <c r="E30" s="27">
        <f>D30*E21</f>
        <v>96.15762000000001</v>
      </c>
    </row>
    <row r="31" spans="1:5" ht="16.5" thickBot="1" thickTop="1">
      <c r="A31" s="15" t="s">
        <v>224</v>
      </c>
      <c r="B31" s="16"/>
      <c r="C31" s="16"/>
      <c r="D31" s="26">
        <v>0.03</v>
      </c>
      <c r="E31" s="27">
        <f>D31*E21</f>
        <v>49.7367</v>
      </c>
    </row>
    <row r="32" spans="1:5" ht="15.75" thickTop="1">
      <c r="A32" s="28" t="s">
        <v>43</v>
      </c>
      <c r="B32" s="25"/>
      <c r="C32" s="25"/>
      <c r="D32" s="29">
        <f>SUM(D28:D31)</f>
        <v>0.368</v>
      </c>
      <c r="E32" s="30">
        <f>D32*E21</f>
        <v>610.10352</v>
      </c>
    </row>
    <row r="33" spans="1:5" ht="15.75" thickBot="1">
      <c r="A33" s="56"/>
      <c r="B33" s="23" t="s">
        <v>44</v>
      </c>
      <c r="C33" s="23"/>
      <c r="D33" s="23"/>
      <c r="E33" s="31"/>
    </row>
    <row r="34" spans="1:5" ht="16.5" thickBot="1" thickTop="1">
      <c r="A34" s="15" t="s">
        <v>40</v>
      </c>
      <c r="B34" s="16"/>
      <c r="C34" s="16"/>
      <c r="D34" s="16" t="s">
        <v>41</v>
      </c>
      <c r="E34" s="32" t="s">
        <v>35</v>
      </c>
    </row>
    <row r="35" spans="1:5" ht="16.5" thickBot="1" thickTop="1">
      <c r="A35" s="15" t="s">
        <v>45</v>
      </c>
      <c r="B35" s="16"/>
      <c r="C35" s="16"/>
      <c r="D35" s="26">
        <v>0.1111</v>
      </c>
      <c r="E35" s="27">
        <f>D35*E21</f>
        <v>184.19157900000002</v>
      </c>
    </row>
    <row r="36" spans="1:5" ht="16.5" thickBot="1" thickTop="1">
      <c r="A36" s="15" t="s">
        <v>46</v>
      </c>
      <c r="B36" s="16"/>
      <c r="C36" s="16"/>
      <c r="D36" s="26">
        <v>0.0139</v>
      </c>
      <c r="E36" s="27">
        <f>D36*E21</f>
        <v>23.044671</v>
      </c>
    </row>
    <row r="37" spans="1:5" ht="16.5" thickBot="1" thickTop="1">
      <c r="A37" s="15" t="s">
        <v>47</v>
      </c>
      <c r="B37" s="16"/>
      <c r="C37" s="16"/>
      <c r="D37" s="26">
        <v>0.0002</v>
      </c>
      <c r="E37" s="27">
        <f>D37*E21</f>
        <v>0.33157800000000004</v>
      </c>
    </row>
    <row r="38" spans="1:5" ht="16.5" thickBot="1" thickTop="1">
      <c r="A38" s="15" t="s">
        <v>48</v>
      </c>
      <c r="B38" s="16"/>
      <c r="C38" s="16"/>
      <c r="D38" s="26">
        <v>0.0055</v>
      </c>
      <c r="E38" s="27">
        <f>D38*E21</f>
        <v>9.118395</v>
      </c>
    </row>
    <row r="39" spans="1:5" ht="16.5" thickBot="1" thickTop="1">
      <c r="A39" s="15" t="s">
        <v>49</v>
      </c>
      <c r="B39" s="16"/>
      <c r="C39" s="16"/>
      <c r="D39" s="26">
        <v>0.0003</v>
      </c>
      <c r="E39" s="27">
        <f>D39*E21</f>
        <v>0.497367</v>
      </c>
    </row>
    <row r="40" spans="1:5" ht="16.5" thickBot="1" thickTop="1">
      <c r="A40" s="15" t="s">
        <v>50</v>
      </c>
      <c r="B40" s="16"/>
      <c r="C40" s="16"/>
      <c r="D40" s="26">
        <v>0.0194</v>
      </c>
      <c r="E40" s="27">
        <f>D40*E21</f>
        <v>32.163066</v>
      </c>
    </row>
    <row r="41" spans="1:5" ht="16.5" thickBot="1" thickTop="1">
      <c r="A41" s="15" t="s">
        <v>51</v>
      </c>
      <c r="B41" s="16"/>
      <c r="C41" s="16"/>
      <c r="D41" s="26">
        <v>0.0833</v>
      </c>
      <c r="E41" s="27">
        <f>D41*E21</f>
        <v>138.102237</v>
      </c>
    </row>
    <row r="42" spans="1:5" ht="16.5" thickBot="1" thickTop="1">
      <c r="A42" s="33" t="s">
        <v>52</v>
      </c>
      <c r="B42" s="17"/>
      <c r="C42" s="17"/>
      <c r="D42" s="34">
        <f>SUM(D35:D41)</f>
        <v>0.23370000000000002</v>
      </c>
      <c r="E42" s="35">
        <f>D42*E21</f>
        <v>387.44889300000006</v>
      </c>
    </row>
    <row r="43" spans="2:5" ht="16.5" thickBot="1" thickTop="1">
      <c r="B43" s="23" t="s">
        <v>53</v>
      </c>
      <c r="C43" s="23"/>
      <c r="E43" s="31"/>
    </row>
    <row r="44" spans="1:5" ht="16.5" thickBot="1" thickTop="1">
      <c r="A44" s="15" t="s">
        <v>40</v>
      </c>
      <c r="B44" s="16"/>
      <c r="C44" s="16"/>
      <c r="D44" s="16" t="s">
        <v>41</v>
      </c>
      <c r="E44" s="32" t="s">
        <v>35</v>
      </c>
    </row>
    <row r="45" spans="1:5" ht="16.5" thickBot="1" thickTop="1">
      <c r="A45" s="15" t="s">
        <v>54</v>
      </c>
      <c r="B45" s="16"/>
      <c r="C45" s="16"/>
      <c r="D45" s="26">
        <v>0.0042</v>
      </c>
      <c r="E45" s="27">
        <f>D45*E21</f>
        <v>6.963138</v>
      </c>
    </row>
    <row r="46" spans="1:5" ht="16.5" thickBot="1" thickTop="1">
      <c r="A46" s="15" t="s">
        <v>55</v>
      </c>
      <c r="B46" s="16"/>
      <c r="C46" s="16"/>
      <c r="D46" s="26">
        <v>0.0003</v>
      </c>
      <c r="E46" s="27">
        <f>D46*E21</f>
        <v>0.497367</v>
      </c>
    </row>
    <row r="47" spans="1:5" ht="16.5" thickBot="1" thickTop="1">
      <c r="A47" s="15" t="s">
        <v>56</v>
      </c>
      <c r="B47" s="16"/>
      <c r="C47" s="16"/>
      <c r="D47" s="26">
        <v>0.0187</v>
      </c>
      <c r="E47" s="27">
        <f>D47*E21</f>
        <v>31.002543000000003</v>
      </c>
    </row>
    <row r="48" spans="1:5" ht="16.5" thickBot="1" thickTop="1">
      <c r="A48" s="15" t="s">
        <v>57</v>
      </c>
      <c r="B48" s="16"/>
      <c r="C48" s="16"/>
      <c r="D48" s="26">
        <v>0.04</v>
      </c>
      <c r="E48" s="27">
        <f>D48*E21</f>
        <v>66.3156</v>
      </c>
    </row>
    <row r="49" spans="1:5" ht="16.5" thickBot="1" thickTop="1">
      <c r="A49" s="15" t="s">
        <v>58</v>
      </c>
      <c r="B49" s="16"/>
      <c r="C49" s="16"/>
      <c r="D49" s="26">
        <v>0.0069</v>
      </c>
      <c r="E49" s="27">
        <f>D49*E21</f>
        <v>11.439441</v>
      </c>
    </row>
    <row r="50" spans="1:5" ht="16.5" thickBot="1" thickTop="1">
      <c r="A50" s="33" t="s">
        <v>59</v>
      </c>
      <c r="B50" s="17"/>
      <c r="C50" s="17"/>
      <c r="D50" s="34">
        <f>SUM(D45:D49)</f>
        <v>0.07010000000000001</v>
      </c>
      <c r="E50" s="35">
        <f>D50*E21</f>
        <v>116.21808900000002</v>
      </c>
    </row>
    <row r="51" spans="1:5" ht="15.75" thickTop="1">
      <c r="A51" s="75"/>
      <c r="B51" s="75"/>
      <c r="C51" s="75"/>
      <c r="D51" s="76"/>
      <c r="E51" s="77"/>
    </row>
    <row r="52" spans="1:5" ht="15">
      <c r="A52" s="75"/>
      <c r="B52" s="75"/>
      <c r="C52" s="75"/>
      <c r="D52" s="76"/>
      <c r="E52" s="77"/>
    </row>
    <row r="53" spans="1:5" ht="15">
      <c r="A53" s="75"/>
      <c r="B53" s="75"/>
      <c r="C53" s="75"/>
      <c r="D53" s="76"/>
      <c r="E53" s="77"/>
    </row>
    <row r="54" spans="2:5" ht="15.75" thickBot="1">
      <c r="B54" s="23" t="s">
        <v>96</v>
      </c>
      <c r="C54" s="23"/>
      <c r="E54" s="31"/>
    </row>
    <row r="55" spans="1:5" ht="16.5" thickBot="1" thickTop="1">
      <c r="A55" s="15" t="s">
        <v>40</v>
      </c>
      <c r="B55" s="16"/>
      <c r="C55" s="16"/>
      <c r="D55" s="16" t="s">
        <v>41</v>
      </c>
      <c r="E55" s="32" t="s">
        <v>35</v>
      </c>
    </row>
    <row r="56" spans="1:5" ht="16.5" thickBot="1" thickTop="1">
      <c r="A56" s="15" t="s">
        <v>60</v>
      </c>
      <c r="B56" s="16"/>
      <c r="C56" s="16"/>
      <c r="D56" s="26">
        <v>0.0813</v>
      </c>
      <c r="E56" s="27">
        <f>D56*E21</f>
        <v>134.786457</v>
      </c>
    </row>
    <row r="57" spans="1:5" ht="16.5" thickBot="1" thickTop="1">
      <c r="A57" s="15" t="s">
        <v>61</v>
      </c>
      <c r="B57" s="16"/>
      <c r="C57" s="16"/>
      <c r="D57" s="26">
        <v>0.0026</v>
      </c>
      <c r="E57" s="27">
        <f>D57*E21</f>
        <v>4.310514</v>
      </c>
    </row>
    <row r="58" spans="1:5" ht="16.5" thickBot="1" thickTop="1">
      <c r="A58" s="33" t="s">
        <v>59</v>
      </c>
      <c r="B58" s="17"/>
      <c r="C58" s="17"/>
      <c r="D58" s="34">
        <f>SUM(D56:D57)</f>
        <v>0.0839</v>
      </c>
      <c r="E58" s="35">
        <f>D58*E21</f>
        <v>139.09697100000002</v>
      </c>
    </row>
    <row r="59" spans="1:5" ht="15.75" thickTop="1">
      <c r="A59" s="36" t="s">
        <v>62</v>
      </c>
      <c r="B59" s="36" t="s">
        <v>63</v>
      </c>
      <c r="C59" s="36"/>
      <c r="D59" s="37">
        <f>D32+D42+D50+D58</f>
        <v>0.7557</v>
      </c>
      <c r="E59" s="48">
        <f>D59*E21</f>
        <v>1252.8674730000002</v>
      </c>
    </row>
    <row r="60" ht="15.75" thickBot="1">
      <c r="B60" s="9" t="s">
        <v>64</v>
      </c>
    </row>
    <row r="61" spans="1:5" ht="16.5" thickBot="1" thickTop="1">
      <c r="A61" s="15" t="s">
        <v>40</v>
      </c>
      <c r="B61" s="16"/>
      <c r="C61" s="16"/>
      <c r="D61" s="16"/>
      <c r="E61" s="27" t="s">
        <v>35</v>
      </c>
    </row>
    <row r="62" spans="1:5" ht="16.5" thickBot="1" thickTop="1">
      <c r="A62" s="15" t="s">
        <v>65</v>
      </c>
      <c r="B62" s="16"/>
      <c r="C62" s="16"/>
      <c r="D62" s="38"/>
      <c r="E62" s="27">
        <v>30</v>
      </c>
    </row>
    <row r="63" spans="1:5" ht="16.5" thickBot="1" thickTop="1">
      <c r="A63" s="15" t="s">
        <v>218</v>
      </c>
      <c r="B63" s="16"/>
      <c r="C63" s="16"/>
      <c r="D63" s="38"/>
      <c r="E63" s="27">
        <v>17.78</v>
      </c>
    </row>
    <row r="64" spans="1:5" ht="16.5" thickBot="1" thickTop="1">
      <c r="A64" s="15" t="s">
        <v>66</v>
      </c>
      <c r="B64" s="16"/>
      <c r="C64" s="16"/>
      <c r="D64" s="38"/>
      <c r="E64" s="27">
        <f>3.7*52-6%*D21</f>
        <v>92.92660000000001</v>
      </c>
    </row>
    <row r="65" spans="1:5" ht="16.5" thickBot="1" thickTop="1">
      <c r="A65" s="15" t="s">
        <v>83</v>
      </c>
      <c r="B65" s="16"/>
      <c r="C65" s="16"/>
      <c r="D65" s="38"/>
      <c r="E65" s="27">
        <v>3.16</v>
      </c>
    </row>
    <row r="66" spans="1:5" ht="16.5" thickBot="1" thickTop="1">
      <c r="A66" s="15" t="s">
        <v>90</v>
      </c>
      <c r="B66" s="16"/>
      <c r="C66" s="16"/>
      <c r="D66" s="38"/>
      <c r="E66" s="27">
        <v>98.91</v>
      </c>
    </row>
    <row r="67" spans="1:5" ht="16.5" thickBot="1" thickTop="1">
      <c r="A67" s="15" t="s">
        <v>91</v>
      </c>
      <c r="B67" s="16"/>
      <c r="C67" s="16"/>
      <c r="D67" s="38"/>
      <c r="E67" s="27">
        <v>8.98</v>
      </c>
    </row>
    <row r="68" spans="1:5" ht="16.5" thickBot="1" thickTop="1">
      <c r="A68" s="15" t="s">
        <v>67</v>
      </c>
      <c r="B68" s="16"/>
      <c r="C68" s="16"/>
      <c r="D68" s="38"/>
      <c r="E68" s="35">
        <f>12.24*22*(80%)</f>
        <v>215.42400000000004</v>
      </c>
    </row>
    <row r="69" spans="1:5" ht="16.5" thickBot="1" thickTop="1">
      <c r="A69" s="33" t="s">
        <v>68</v>
      </c>
      <c r="B69" s="17"/>
      <c r="C69" s="17"/>
      <c r="D69" s="34"/>
      <c r="E69" s="35">
        <f>SUM(E62:E68)</f>
        <v>467.1806</v>
      </c>
    </row>
    <row r="70" ht="16.5" thickBot="1" thickTop="1">
      <c r="B70" s="9" t="s">
        <v>69</v>
      </c>
    </row>
    <row r="71" spans="1:6" ht="16.5" thickBot="1" thickTop="1">
      <c r="A71" s="15" t="s">
        <v>40</v>
      </c>
      <c r="B71" s="16"/>
      <c r="C71" s="16"/>
      <c r="D71" s="16"/>
      <c r="E71" s="27" t="s">
        <v>35</v>
      </c>
      <c r="F71" s="49">
        <f>E21+E59+E69</f>
        <v>3377.9380730000007</v>
      </c>
    </row>
    <row r="72" spans="1:5" ht="16.5" thickBot="1" thickTop="1">
      <c r="A72" s="15" t="s">
        <v>70</v>
      </c>
      <c r="B72" s="16"/>
      <c r="C72" s="16"/>
      <c r="D72" s="38">
        <v>0.03</v>
      </c>
      <c r="E72" s="27">
        <f>D72*F71</f>
        <v>101.33814219000001</v>
      </c>
    </row>
    <row r="73" spans="1:5" ht="16.5" thickBot="1" thickTop="1">
      <c r="A73" s="15" t="s">
        <v>71</v>
      </c>
      <c r="B73" s="16"/>
      <c r="C73" s="16"/>
      <c r="D73" s="38">
        <v>0.03</v>
      </c>
      <c r="E73" s="27">
        <f>D73*(F71+E72)</f>
        <v>104.3782864557</v>
      </c>
    </row>
    <row r="74" spans="1:5" ht="16.5" thickBot="1" thickTop="1">
      <c r="A74" s="33" t="s">
        <v>72</v>
      </c>
      <c r="B74" s="17"/>
      <c r="C74" s="17"/>
      <c r="D74" s="34">
        <f>SUM(D72:D73)</f>
        <v>0.06</v>
      </c>
      <c r="E74" s="35">
        <f>SUM(E72:E73)</f>
        <v>205.71642864570003</v>
      </c>
    </row>
    <row r="75" spans="1:5" ht="16.5" thickBot="1" thickTop="1">
      <c r="A75" s="39" t="s">
        <v>73</v>
      </c>
      <c r="B75" s="40"/>
      <c r="C75" s="40"/>
      <c r="D75" s="40"/>
      <c r="E75" s="50">
        <f>F71+E74</f>
        <v>3583.6545016457007</v>
      </c>
    </row>
    <row r="76" ht="16.5" thickBot="1" thickTop="1">
      <c r="B76" s="9" t="s">
        <v>74</v>
      </c>
    </row>
    <row r="77" spans="1:5" ht="16.5" thickBot="1" thickTop="1">
      <c r="A77" s="15" t="s">
        <v>40</v>
      </c>
      <c r="B77" s="16"/>
      <c r="C77" s="16"/>
      <c r="D77" s="16"/>
      <c r="E77" s="27" t="s">
        <v>35</v>
      </c>
    </row>
    <row r="78" spans="1:5" ht="16.5" thickBot="1" thickTop="1">
      <c r="A78" s="15" t="s">
        <v>75</v>
      </c>
      <c r="B78" s="16"/>
      <c r="C78" s="16"/>
      <c r="D78" s="51" t="s">
        <v>84</v>
      </c>
      <c r="E78" s="27"/>
    </row>
    <row r="79" spans="1:5" ht="16.5" thickBot="1" thickTop="1">
      <c r="A79" s="15" t="s">
        <v>76</v>
      </c>
      <c r="B79" s="16"/>
      <c r="C79" s="16"/>
      <c r="D79" s="51">
        <v>0.0065</v>
      </c>
      <c r="E79" s="27">
        <f>D79*E83</f>
        <v>25.49945731877072</v>
      </c>
    </row>
    <row r="80" spans="1:5" ht="16.5" thickBot="1" thickTop="1">
      <c r="A80" s="15" t="s">
        <v>77</v>
      </c>
      <c r="B80" s="16"/>
      <c r="C80" s="16"/>
      <c r="D80" s="51">
        <v>0.03</v>
      </c>
      <c r="E80" s="27">
        <f>D80*E83</f>
        <v>117.68980300971101</v>
      </c>
    </row>
    <row r="81" spans="1:5" ht="16.5" thickBot="1" thickTop="1">
      <c r="A81" s="15" t="s">
        <v>78</v>
      </c>
      <c r="B81" s="16"/>
      <c r="C81" s="16"/>
      <c r="D81" s="51">
        <v>0.05</v>
      </c>
      <c r="E81" s="27">
        <f>D81*E83</f>
        <v>196.1496716828517</v>
      </c>
    </row>
    <row r="82" spans="1:6" ht="16.5" thickBot="1" thickTop="1">
      <c r="A82" s="41" t="s">
        <v>79</v>
      </c>
      <c r="B82" s="42"/>
      <c r="C82" s="42"/>
      <c r="D82" s="54">
        <f>SUM(D79:D81)</f>
        <v>0.0865</v>
      </c>
      <c r="E82" s="53">
        <f>SUM(E79:E81)</f>
        <v>339.33893201133344</v>
      </c>
      <c r="F82" s="9">
        <v>0.9135</v>
      </c>
    </row>
    <row r="83" spans="1:5" ht="16.5" thickBot="1" thickTop="1">
      <c r="A83" s="41" t="s">
        <v>80</v>
      </c>
      <c r="B83" s="42"/>
      <c r="C83" s="42"/>
      <c r="D83" s="42"/>
      <c r="E83" s="52">
        <f>E75/F82</f>
        <v>3922.993433657034</v>
      </c>
    </row>
    <row r="84" ht="15.75" thickTop="1"/>
    <row r="86" spans="1:3" ht="15.75">
      <c r="A86" s="10" t="s">
        <v>217</v>
      </c>
      <c r="B86" s="12"/>
      <c r="C86" s="12"/>
    </row>
    <row r="87" spans="1:3" ht="15.75">
      <c r="A87" s="10"/>
      <c r="B87" s="12"/>
      <c r="C87" s="12"/>
    </row>
    <row r="88" spans="1:3" ht="15.75">
      <c r="A88" s="10" t="s">
        <v>144</v>
      </c>
      <c r="B88" s="12"/>
      <c r="C88" s="12"/>
    </row>
    <row r="89" spans="1:3" ht="15.75">
      <c r="A89" s="10" t="s">
        <v>150</v>
      </c>
      <c r="B89" s="12"/>
      <c r="C89" s="12"/>
    </row>
    <row r="90" spans="1:3" ht="15.75">
      <c r="A90" s="10" t="s">
        <v>145</v>
      </c>
      <c r="B90" s="12"/>
      <c r="C90" s="12"/>
    </row>
    <row r="91" spans="1:3" ht="15.75">
      <c r="A91" s="10"/>
      <c r="B91" s="12"/>
      <c r="C91" s="12"/>
    </row>
    <row r="92" spans="1:3" ht="15.75">
      <c r="A92" s="10"/>
      <c r="B92" s="12"/>
      <c r="C92" s="12"/>
    </row>
    <row r="93" spans="1:3" ht="15.75">
      <c r="A93" s="10"/>
      <c r="B93" s="12"/>
      <c r="C93" s="12"/>
    </row>
    <row r="94" spans="1:3" ht="15.75">
      <c r="A94" s="13"/>
      <c r="B94" s="12"/>
      <c r="C94" s="1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51">
      <selection activeCell="G68" sqref="G68"/>
    </sheetView>
  </sheetViews>
  <sheetFormatPr defaultColWidth="9.140625" defaultRowHeight="15"/>
  <cols>
    <col min="1" max="1" width="14.00390625" style="9" customWidth="1"/>
    <col min="2" max="2" width="36.8515625" style="9" customWidth="1"/>
    <col min="3" max="3" width="21.57421875" style="9" customWidth="1"/>
    <col min="4" max="4" width="17.7109375" style="9" customWidth="1"/>
    <col min="5" max="5" width="14.8515625" style="9" customWidth="1"/>
    <col min="6" max="6" width="10.7109375" style="9" bestFit="1" customWidth="1"/>
    <col min="7" max="16384" width="9.140625" style="9" customWidth="1"/>
  </cols>
  <sheetData>
    <row r="1" ht="15.75">
      <c r="A1" s="133" t="s">
        <v>142</v>
      </c>
    </row>
    <row r="2" ht="15.75">
      <c r="A2" s="134" t="s">
        <v>143</v>
      </c>
    </row>
    <row r="3" spans="1:3" ht="15.75">
      <c r="A3" s="140" t="s">
        <v>215</v>
      </c>
      <c r="C3" s="9" t="s">
        <v>12</v>
      </c>
    </row>
    <row r="4" ht="16.5" thickBot="1">
      <c r="A4" s="134" t="s">
        <v>216</v>
      </c>
    </row>
    <row r="5" spans="1:5" ht="16.5" thickBot="1" thickTop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16</v>
      </c>
    </row>
    <row r="6" spans="1:5" ht="16.5" thickBot="1" thickTop="1">
      <c r="A6" s="43" t="s">
        <v>82</v>
      </c>
      <c r="B6" s="14"/>
      <c r="C6" s="14" t="s">
        <v>17</v>
      </c>
      <c r="D6" s="14" t="s">
        <v>18</v>
      </c>
      <c r="E6" s="14" t="s">
        <v>19</v>
      </c>
    </row>
    <row r="7" spans="1:5" ht="16.5" thickBot="1" thickTop="1">
      <c r="A7" s="43">
        <v>1</v>
      </c>
      <c r="B7" s="14" t="str">
        <f>Proposta!B28</f>
        <v>JARDINEIRO</v>
      </c>
      <c r="C7" s="43">
        <f>Proposta!D27</f>
        <v>1</v>
      </c>
      <c r="D7" s="55" t="e">
        <f>E84</f>
        <v>#REF!</v>
      </c>
      <c r="E7" s="27" t="e">
        <f>D7*C7</f>
        <v>#REF!</v>
      </c>
    </row>
    <row r="8" spans="1:5" ht="16.5" thickBot="1" thickTop="1">
      <c r="A8" s="43"/>
      <c r="B8" s="14"/>
      <c r="C8" s="43"/>
      <c r="D8" s="14"/>
      <c r="E8" s="27"/>
    </row>
    <row r="9" spans="1:5" ht="16.5" thickBot="1" thickTop="1">
      <c r="A9" s="45"/>
      <c r="B9" s="16"/>
      <c r="C9" s="16" t="s">
        <v>20</v>
      </c>
      <c r="D9" s="16"/>
      <c r="E9" s="27" t="e">
        <f>SUM(E7:E8)</f>
        <v>#REF!</v>
      </c>
    </row>
    <row r="10" spans="1:5" ht="16.5" thickBot="1" thickTop="1">
      <c r="A10" s="45"/>
      <c r="B10" s="16"/>
      <c r="C10" s="16" t="s">
        <v>21</v>
      </c>
      <c r="D10" s="16"/>
      <c r="E10" s="27" t="e">
        <f>E9*12</f>
        <v>#REF!</v>
      </c>
    </row>
    <row r="11" spans="1:5" ht="16.5" thickBot="1" thickTop="1">
      <c r="A11" s="44"/>
      <c r="B11" s="16"/>
      <c r="C11" s="16" t="s">
        <v>22</v>
      </c>
      <c r="D11" s="16"/>
      <c r="E11" s="27" t="s">
        <v>85</v>
      </c>
    </row>
    <row r="12" ht="16.5" thickBot="1" thickTop="1">
      <c r="A12" s="9" t="s">
        <v>23</v>
      </c>
    </row>
    <row r="13" spans="1:5" ht="16.5" thickBot="1" thickTop="1">
      <c r="A13" s="15"/>
      <c r="B13" s="17" t="s">
        <v>24</v>
      </c>
      <c r="C13" s="17"/>
      <c r="D13" s="18" t="s">
        <v>25</v>
      </c>
      <c r="E13" s="18"/>
    </row>
    <row r="14" spans="1:5" ht="16.5" thickBot="1" thickTop="1">
      <c r="A14" s="15"/>
      <c r="B14" s="16" t="s">
        <v>26</v>
      </c>
      <c r="C14" s="16"/>
      <c r="D14" s="14" t="s">
        <v>27</v>
      </c>
      <c r="E14" s="26">
        <v>0.0365</v>
      </c>
    </row>
    <row r="15" spans="4:5" ht="16.5" thickBot="1" thickTop="1">
      <c r="D15" s="19" t="s">
        <v>28</v>
      </c>
      <c r="E15" s="46">
        <v>0.05</v>
      </c>
    </row>
    <row r="16" spans="1:5" ht="16.5" thickBot="1" thickTop="1">
      <c r="A16" s="15" t="s">
        <v>29</v>
      </c>
      <c r="B16" s="16"/>
      <c r="C16" s="16"/>
      <c r="D16" s="16"/>
      <c r="E16" s="20"/>
    </row>
    <row r="17" spans="1:5" ht="16.5" thickBot="1" thickTop="1">
      <c r="A17" s="15"/>
      <c r="B17" s="21" t="s">
        <v>30</v>
      </c>
      <c r="C17" s="22"/>
      <c r="D17" s="21" t="s">
        <v>31</v>
      </c>
      <c r="E17" s="20"/>
    </row>
    <row r="18" spans="1:5" ht="16.5" thickBot="1" thickTop="1">
      <c r="A18" s="15"/>
      <c r="B18" s="21" t="s">
        <v>32</v>
      </c>
      <c r="C18" s="22"/>
      <c r="D18" s="139" t="str">
        <f>Proposta!C24</f>
        <v>44 HS</v>
      </c>
      <c r="E18" s="20"/>
    </row>
    <row r="19" ht="15.75" thickTop="1">
      <c r="C19" s="23" t="s">
        <v>33</v>
      </c>
    </row>
    <row r="20" spans="2:5" ht="15.75" thickBot="1">
      <c r="B20" s="9" t="s">
        <v>34</v>
      </c>
      <c r="C20" s="9" t="s">
        <v>97</v>
      </c>
      <c r="E20" s="9" t="s">
        <v>35</v>
      </c>
    </row>
    <row r="21" spans="1:5" ht="16.5" thickBot="1" thickTop="1">
      <c r="A21" s="15" t="s">
        <v>36</v>
      </c>
      <c r="B21" s="16"/>
      <c r="C21" s="16"/>
      <c r="D21" s="62">
        <v>1017.63</v>
      </c>
      <c r="E21" s="47">
        <f>D21*D22+D21</f>
        <v>1017.63</v>
      </c>
    </row>
    <row r="22" spans="1:5" ht="16.5" thickBot="1" thickTop="1">
      <c r="A22" s="15" t="s">
        <v>88</v>
      </c>
      <c r="B22" s="16"/>
      <c r="C22" s="58"/>
      <c r="D22" s="58">
        <v>0</v>
      </c>
      <c r="E22" s="47"/>
    </row>
    <row r="23" ht="15.75" thickTop="1">
      <c r="I23" s="9" t="s">
        <v>86</v>
      </c>
    </row>
    <row r="24" spans="1:5" ht="15">
      <c r="A24" s="24" t="s">
        <v>37</v>
      </c>
      <c r="B24" s="24"/>
      <c r="C24" s="25"/>
      <c r="D24" s="25"/>
      <c r="E24" s="25"/>
    </row>
    <row r="25" spans="2:3" ht="15">
      <c r="B25" s="23" t="s">
        <v>38</v>
      </c>
      <c r="C25" s="23"/>
    </row>
    <row r="26" spans="2:3" ht="15.75" thickBot="1">
      <c r="B26" s="23" t="s">
        <v>39</v>
      </c>
      <c r="C26" s="23"/>
    </row>
    <row r="27" spans="1:5" ht="16.5" thickBot="1" thickTop="1">
      <c r="A27" s="15" t="s">
        <v>40</v>
      </c>
      <c r="B27" s="16"/>
      <c r="C27" s="16"/>
      <c r="D27" s="14" t="s">
        <v>41</v>
      </c>
      <c r="E27" s="14" t="s">
        <v>35</v>
      </c>
    </row>
    <row r="28" spans="1:5" ht="16.5" thickBot="1" thickTop="1">
      <c r="A28" s="15" t="s">
        <v>1</v>
      </c>
      <c r="B28" s="16"/>
      <c r="C28" s="16"/>
      <c r="D28" s="26">
        <v>0.08</v>
      </c>
      <c r="E28" s="27">
        <f>D28*E21</f>
        <v>81.4104</v>
      </c>
    </row>
    <row r="29" spans="1:5" ht="16.5" thickBot="1" thickTop="1">
      <c r="A29" s="15" t="s">
        <v>0</v>
      </c>
      <c r="B29" s="16"/>
      <c r="C29" s="16"/>
      <c r="D29" s="26">
        <v>0.2</v>
      </c>
      <c r="E29" s="27">
        <f>D29*E21</f>
        <v>203.526</v>
      </c>
    </row>
    <row r="30" spans="1:5" ht="16.5" thickBot="1" thickTop="1">
      <c r="A30" s="15" t="s">
        <v>42</v>
      </c>
      <c r="B30" s="16"/>
      <c r="C30" s="16"/>
      <c r="D30" s="26">
        <v>0.058</v>
      </c>
      <c r="E30" s="27">
        <f>D30*E21</f>
        <v>59.02254</v>
      </c>
    </row>
    <row r="31" spans="1:5" ht="16.5" thickBot="1" thickTop="1">
      <c r="A31" s="15" t="s">
        <v>224</v>
      </c>
      <c r="B31" s="16"/>
      <c r="C31" s="16"/>
      <c r="D31" s="26">
        <v>0.03</v>
      </c>
      <c r="E31" s="27">
        <f>D31*E21</f>
        <v>30.5289</v>
      </c>
    </row>
    <row r="32" spans="1:5" ht="15.75" thickTop="1">
      <c r="A32" s="28" t="s">
        <v>43</v>
      </c>
      <c r="B32" s="25"/>
      <c r="C32" s="25"/>
      <c r="D32" s="29">
        <f>SUM(D28:D31)</f>
        <v>0.368</v>
      </c>
      <c r="E32" s="30">
        <f>D32*E21</f>
        <v>374.48784</v>
      </c>
    </row>
    <row r="33" spans="1:5" ht="15.75" thickBot="1">
      <c r="A33" s="56"/>
      <c r="B33" s="23" t="s">
        <v>44</v>
      </c>
      <c r="C33" s="23"/>
      <c r="D33" s="23"/>
      <c r="E33" s="31"/>
    </row>
    <row r="34" spans="1:5" ht="16.5" thickBot="1" thickTop="1">
      <c r="A34" s="15" t="s">
        <v>40</v>
      </c>
      <c r="B34" s="16"/>
      <c r="C34" s="16"/>
      <c r="D34" s="16" t="s">
        <v>41</v>
      </c>
      <c r="E34" s="32" t="s">
        <v>35</v>
      </c>
    </row>
    <row r="35" spans="1:5" ht="16.5" thickBot="1" thickTop="1">
      <c r="A35" s="15" t="s">
        <v>45</v>
      </c>
      <c r="B35" s="16"/>
      <c r="C35" s="16"/>
      <c r="D35" s="26">
        <v>0.1111</v>
      </c>
      <c r="E35" s="27">
        <f>D35*E21</f>
        <v>113.058693</v>
      </c>
    </row>
    <row r="36" spans="1:5" ht="16.5" thickBot="1" thickTop="1">
      <c r="A36" s="15" t="s">
        <v>46</v>
      </c>
      <c r="B36" s="16"/>
      <c r="C36" s="16"/>
      <c r="D36" s="26">
        <v>0.0139</v>
      </c>
      <c r="E36" s="27">
        <f>D36*E21</f>
        <v>14.145057</v>
      </c>
    </row>
    <row r="37" spans="1:5" ht="16.5" thickBot="1" thickTop="1">
      <c r="A37" s="15" t="s">
        <v>47</v>
      </c>
      <c r="B37" s="16"/>
      <c r="C37" s="16"/>
      <c r="D37" s="26">
        <v>0.0002</v>
      </c>
      <c r="E37" s="27">
        <f>D37*E21</f>
        <v>0.203526</v>
      </c>
    </row>
    <row r="38" spans="1:5" ht="16.5" thickBot="1" thickTop="1">
      <c r="A38" s="15" t="s">
        <v>48</v>
      </c>
      <c r="B38" s="16"/>
      <c r="C38" s="16"/>
      <c r="D38" s="26">
        <v>0.0055</v>
      </c>
      <c r="E38" s="27">
        <f>D38*E21</f>
        <v>5.596965</v>
      </c>
    </row>
    <row r="39" spans="1:5" ht="16.5" thickBot="1" thickTop="1">
      <c r="A39" s="15" t="s">
        <v>49</v>
      </c>
      <c r="B39" s="16"/>
      <c r="C39" s="16"/>
      <c r="D39" s="26">
        <v>0.0003</v>
      </c>
      <c r="E39" s="27">
        <f>D39*E21</f>
        <v>0.305289</v>
      </c>
    </row>
    <row r="40" spans="1:5" ht="16.5" thickBot="1" thickTop="1">
      <c r="A40" s="15" t="s">
        <v>50</v>
      </c>
      <c r="B40" s="16"/>
      <c r="C40" s="16"/>
      <c r="D40" s="26">
        <v>0.0194</v>
      </c>
      <c r="E40" s="27">
        <f>D40*E21</f>
        <v>19.742022000000002</v>
      </c>
    </row>
    <row r="41" spans="1:5" ht="16.5" thickBot="1" thickTop="1">
      <c r="A41" s="15" t="s">
        <v>51</v>
      </c>
      <c r="B41" s="16"/>
      <c r="C41" s="16"/>
      <c r="D41" s="26">
        <v>0.0833</v>
      </c>
      <c r="E41" s="27">
        <f>D41*E21</f>
        <v>84.768579</v>
      </c>
    </row>
    <row r="42" spans="1:5" ht="16.5" thickBot="1" thickTop="1">
      <c r="A42" s="33" t="s">
        <v>52</v>
      </c>
      <c r="B42" s="17"/>
      <c r="C42" s="17"/>
      <c r="D42" s="34">
        <f>SUM(D35:D41)</f>
        <v>0.23370000000000002</v>
      </c>
      <c r="E42" s="35">
        <f>D42*E21</f>
        <v>237.82013100000003</v>
      </c>
    </row>
    <row r="43" spans="2:5" ht="16.5" thickBot="1" thickTop="1">
      <c r="B43" s="23" t="s">
        <v>53</v>
      </c>
      <c r="C43" s="23"/>
      <c r="E43" s="31"/>
    </row>
    <row r="44" spans="1:5" ht="16.5" thickBot="1" thickTop="1">
      <c r="A44" s="15" t="s">
        <v>40</v>
      </c>
      <c r="B44" s="16"/>
      <c r="C44" s="16"/>
      <c r="D44" s="16" t="s">
        <v>41</v>
      </c>
      <c r="E44" s="32" t="s">
        <v>35</v>
      </c>
    </row>
    <row r="45" spans="1:5" ht="16.5" thickBot="1" thickTop="1">
      <c r="A45" s="15" t="s">
        <v>54</v>
      </c>
      <c r="B45" s="16"/>
      <c r="C45" s="16"/>
      <c r="D45" s="26">
        <v>0.0042</v>
      </c>
      <c r="E45" s="27">
        <f>D45*E21</f>
        <v>4.274045999999999</v>
      </c>
    </row>
    <row r="46" spans="1:5" ht="16.5" thickBot="1" thickTop="1">
      <c r="A46" s="15" t="s">
        <v>55</v>
      </c>
      <c r="B46" s="16"/>
      <c r="C46" s="16"/>
      <c r="D46" s="26">
        <v>0.0003</v>
      </c>
      <c r="E46" s="27">
        <f>D46*E21</f>
        <v>0.305289</v>
      </c>
    </row>
    <row r="47" spans="1:5" ht="16.5" thickBot="1" thickTop="1">
      <c r="A47" s="15" t="s">
        <v>56</v>
      </c>
      <c r="B47" s="16"/>
      <c r="C47" s="16"/>
      <c r="D47" s="26">
        <v>0.0187</v>
      </c>
      <c r="E47" s="27">
        <f>D47*E21</f>
        <v>19.029681</v>
      </c>
    </row>
    <row r="48" spans="1:5" ht="16.5" thickBot="1" thickTop="1">
      <c r="A48" s="15" t="s">
        <v>57</v>
      </c>
      <c r="B48" s="16"/>
      <c r="C48" s="16"/>
      <c r="D48" s="26">
        <v>0.04</v>
      </c>
      <c r="E48" s="27">
        <f>D48*E21</f>
        <v>40.7052</v>
      </c>
    </row>
    <row r="49" spans="1:5" ht="16.5" thickBot="1" thickTop="1">
      <c r="A49" s="15" t="s">
        <v>58</v>
      </c>
      <c r="B49" s="16"/>
      <c r="C49" s="16"/>
      <c r="D49" s="26">
        <v>0.0069</v>
      </c>
      <c r="E49" s="27">
        <f>D49*E21</f>
        <v>7.021647</v>
      </c>
    </row>
    <row r="50" spans="1:5" ht="16.5" thickBot="1" thickTop="1">
      <c r="A50" s="33" t="s">
        <v>59</v>
      </c>
      <c r="B50" s="17"/>
      <c r="C50" s="17"/>
      <c r="D50" s="34">
        <f>SUM(D45:D49)</f>
        <v>0.07010000000000001</v>
      </c>
      <c r="E50" s="35">
        <f>D50*E21</f>
        <v>71.335863</v>
      </c>
    </row>
    <row r="51" spans="1:5" ht="15.75" thickTop="1">
      <c r="A51" s="75"/>
      <c r="B51" s="75"/>
      <c r="C51" s="75"/>
      <c r="D51" s="76"/>
      <c r="E51" s="77"/>
    </row>
    <row r="52" spans="1:5" ht="15">
      <c r="A52" s="75"/>
      <c r="B52" s="75"/>
      <c r="C52" s="75"/>
      <c r="D52" s="76"/>
      <c r="E52" s="77"/>
    </row>
    <row r="53" spans="1:5" ht="15">
      <c r="A53" s="75"/>
      <c r="B53" s="75"/>
      <c r="C53" s="75"/>
      <c r="D53" s="76"/>
      <c r="E53" s="77"/>
    </row>
    <row r="54" spans="2:5" ht="15.75" thickBot="1">
      <c r="B54" s="23" t="s">
        <v>96</v>
      </c>
      <c r="C54" s="23"/>
      <c r="E54" s="31"/>
    </row>
    <row r="55" spans="1:5" ht="16.5" thickBot="1" thickTop="1">
      <c r="A55" s="15" t="s">
        <v>40</v>
      </c>
      <c r="B55" s="16"/>
      <c r="C55" s="16"/>
      <c r="D55" s="16" t="s">
        <v>41</v>
      </c>
      <c r="E55" s="32" t="s">
        <v>35</v>
      </c>
    </row>
    <row r="56" spans="1:5" ht="16.5" thickBot="1" thickTop="1">
      <c r="A56" s="15" t="s">
        <v>60</v>
      </c>
      <c r="B56" s="16"/>
      <c r="C56" s="16"/>
      <c r="D56" s="26">
        <v>0.0813</v>
      </c>
      <c r="E56" s="27">
        <f>D56*E21</f>
        <v>82.733319</v>
      </c>
    </row>
    <row r="57" spans="1:5" ht="16.5" thickBot="1" thickTop="1">
      <c r="A57" s="15" t="s">
        <v>61</v>
      </c>
      <c r="B57" s="16"/>
      <c r="C57" s="16"/>
      <c r="D57" s="26">
        <v>0.0026</v>
      </c>
      <c r="E57" s="27">
        <f>D57*E21</f>
        <v>2.645838</v>
      </c>
    </row>
    <row r="58" spans="1:5" ht="16.5" thickBot="1" thickTop="1">
      <c r="A58" s="33" t="s">
        <v>59</v>
      </c>
      <c r="B58" s="17"/>
      <c r="C58" s="17"/>
      <c r="D58" s="34">
        <f>SUM(D56:D57)</f>
        <v>0.0839</v>
      </c>
      <c r="E58" s="35">
        <f>D58*E21</f>
        <v>85.379157</v>
      </c>
    </row>
    <row r="59" spans="1:5" ht="15.75" thickTop="1">
      <c r="A59" s="36" t="s">
        <v>62</v>
      </c>
      <c r="B59" s="36" t="s">
        <v>63</v>
      </c>
      <c r="C59" s="36"/>
      <c r="D59" s="37">
        <f>D32+D42+D50+D58</f>
        <v>0.7557</v>
      </c>
      <c r="E59" s="48">
        <f>D59*E21</f>
        <v>769.022991</v>
      </c>
    </row>
    <row r="60" ht="15.75" thickBot="1">
      <c r="B60" s="9" t="s">
        <v>64</v>
      </c>
    </row>
    <row r="61" spans="1:5" ht="16.5" thickBot="1" thickTop="1">
      <c r="A61" s="15" t="s">
        <v>40</v>
      </c>
      <c r="B61" s="16"/>
      <c r="C61" s="16"/>
      <c r="D61" s="16"/>
      <c r="E61" s="27" t="s">
        <v>35</v>
      </c>
    </row>
    <row r="62" spans="1:5" ht="16.5" thickBot="1" thickTop="1">
      <c r="A62" s="15" t="s">
        <v>223</v>
      </c>
      <c r="B62" s="16"/>
      <c r="C62" s="16"/>
      <c r="D62" s="38"/>
      <c r="E62" s="27">
        <v>30</v>
      </c>
    </row>
    <row r="63" spans="1:5" ht="16.5" thickBot="1" thickTop="1">
      <c r="A63" s="15" t="s">
        <v>218</v>
      </c>
      <c r="B63" s="16"/>
      <c r="C63" s="16"/>
      <c r="D63" s="38"/>
      <c r="E63" s="27">
        <v>17.78</v>
      </c>
    </row>
    <row r="64" spans="1:5" ht="16.5" thickBot="1" thickTop="1">
      <c r="A64" s="15" t="s">
        <v>225</v>
      </c>
      <c r="B64" s="16"/>
      <c r="C64" s="16"/>
      <c r="D64" s="38"/>
      <c r="E64" s="27" t="e">
        <f>Planilha1!#REF!</f>
        <v>#REF!</v>
      </c>
    </row>
    <row r="65" spans="1:5" ht="16.5" thickBot="1" thickTop="1">
      <c r="A65" s="15" t="s">
        <v>66</v>
      </c>
      <c r="B65" s="16"/>
      <c r="C65" s="16"/>
      <c r="D65" s="38"/>
      <c r="E65" s="27">
        <f>3.7*52-6%*D21</f>
        <v>131.3422</v>
      </c>
    </row>
    <row r="66" spans="1:5" ht="16.5" thickBot="1" thickTop="1">
      <c r="A66" s="15" t="s">
        <v>83</v>
      </c>
      <c r="B66" s="16"/>
      <c r="C66" s="16"/>
      <c r="D66" s="38"/>
      <c r="E66" s="27">
        <v>3.16</v>
      </c>
    </row>
    <row r="67" spans="1:5" ht="16.5" thickBot="1" thickTop="1">
      <c r="A67" s="15" t="s">
        <v>90</v>
      </c>
      <c r="B67" s="16"/>
      <c r="C67" s="16"/>
      <c r="D67" s="38"/>
      <c r="E67" s="27">
        <v>98.91</v>
      </c>
    </row>
    <row r="68" spans="1:5" ht="16.5" thickBot="1" thickTop="1">
      <c r="A68" s="15" t="s">
        <v>91</v>
      </c>
      <c r="B68" s="16"/>
      <c r="C68" s="16"/>
      <c r="D68" s="38"/>
      <c r="E68" s="27">
        <v>8.98</v>
      </c>
    </row>
    <row r="69" spans="1:5" ht="16.5" thickBot="1" thickTop="1">
      <c r="A69" s="15" t="s">
        <v>67</v>
      </c>
      <c r="B69" s="16"/>
      <c r="C69" s="16"/>
      <c r="D69" s="38"/>
      <c r="E69" s="35">
        <f>12.24*22*(80%)</f>
        <v>215.42400000000004</v>
      </c>
    </row>
    <row r="70" spans="1:5" ht="16.5" thickBot="1" thickTop="1">
      <c r="A70" s="33" t="s">
        <v>68</v>
      </c>
      <c r="B70" s="17"/>
      <c r="C70" s="17"/>
      <c r="D70" s="34"/>
      <c r="E70" s="35" t="e">
        <f>SUM(E62:E69)</f>
        <v>#REF!</v>
      </c>
    </row>
    <row r="71" ht="16.5" thickBot="1" thickTop="1">
      <c r="B71" s="9" t="s">
        <v>69</v>
      </c>
    </row>
    <row r="72" spans="1:6" ht="16.5" thickBot="1" thickTop="1">
      <c r="A72" s="15" t="s">
        <v>40</v>
      </c>
      <c r="B72" s="16"/>
      <c r="C72" s="16"/>
      <c r="D72" s="16"/>
      <c r="E72" s="27" t="s">
        <v>35</v>
      </c>
      <c r="F72" s="49" t="e">
        <f>E21+E59+E70</f>
        <v>#REF!</v>
      </c>
    </row>
    <row r="73" spans="1:5" ht="16.5" thickBot="1" thickTop="1">
      <c r="A73" s="15" t="s">
        <v>70</v>
      </c>
      <c r="B73" s="16"/>
      <c r="C73" s="16"/>
      <c r="D73" s="38">
        <v>0.03</v>
      </c>
      <c r="E73" s="27" t="e">
        <f>D73*F72</f>
        <v>#REF!</v>
      </c>
    </row>
    <row r="74" spans="1:5" ht="16.5" thickBot="1" thickTop="1">
      <c r="A74" s="15" t="s">
        <v>71</v>
      </c>
      <c r="B74" s="16"/>
      <c r="C74" s="16"/>
      <c r="D74" s="38">
        <v>0.03</v>
      </c>
      <c r="E74" s="27" t="e">
        <f>D74*(F72+E73)</f>
        <v>#REF!</v>
      </c>
    </row>
    <row r="75" spans="1:5" ht="16.5" thickBot="1" thickTop="1">
      <c r="A75" s="33" t="s">
        <v>72</v>
      </c>
      <c r="B75" s="17"/>
      <c r="C75" s="17"/>
      <c r="D75" s="34">
        <f>SUM(D73:D74)</f>
        <v>0.06</v>
      </c>
      <c r="E75" s="35" t="e">
        <f>SUM(E73:E74)</f>
        <v>#REF!</v>
      </c>
    </row>
    <row r="76" spans="1:5" ht="16.5" thickBot="1" thickTop="1">
      <c r="A76" s="39" t="s">
        <v>73</v>
      </c>
      <c r="B76" s="40"/>
      <c r="C76" s="40"/>
      <c r="D76" s="40"/>
      <c r="E76" s="50" t="e">
        <f>F72+E75</f>
        <v>#REF!</v>
      </c>
    </row>
    <row r="77" ht="16.5" thickBot="1" thickTop="1">
      <c r="B77" s="9" t="s">
        <v>74</v>
      </c>
    </row>
    <row r="78" spans="1:5" ht="16.5" thickBot="1" thickTop="1">
      <c r="A78" s="15" t="s">
        <v>40</v>
      </c>
      <c r="B78" s="16"/>
      <c r="C78" s="16"/>
      <c r="D78" s="16"/>
      <c r="E78" s="27" t="s">
        <v>35</v>
      </c>
    </row>
    <row r="79" spans="1:5" ht="16.5" thickBot="1" thickTop="1">
      <c r="A79" s="15" t="s">
        <v>75</v>
      </c>
      <c r="B79" s="16"/>
      <c r="C79" s="16"/>
      <c r="D79" s="51" t="s">
        <v>84</v>
      </c>
      <c r="E79" s="27"/>
    </row>
    <row r="80" spans="1:5" ht="16.5" thickBot="1" thickTop="1">
      <c r="A80" s="15" t="s">
        <v>76</v>
      </c>
      <c r="B80" s="16"/>
      <c r="C80" s="16"/>
      <c r="D80" s="51">
        <v>0.0065</v>
      </c>
      <c r="E80" s="27" t="e">
        <f>D80*E84</f>
        <v>#REF!</v>
      </c>
    </row>
    <row r="81" spans="1:5" ht="16.5" thickBot="1" thickTop="1">
      <c r="A81" s="15" t="s">
        <v>77</v>
      </c>
      <c r="B81" s="16"/>
      <c r="C81" s="16"/>
      <c r="D81" s="51">
        <v>0.03</v>
      </c>
      <c r="E81" s="27" t="e">
        <f>D81*E84</f>
        <v>#REF!</v>
      </c>
    </row>
    <row r="82" spans="1:5" ht="16.5" thickBot="1" thickTop="1">
      <c r="A82" s="15" t="s">
        <v>78</v>
      </c>
      <c r="B82" s="16"/>
      <c r="C82" s="16"/>
      <c r="D82" s="51">
        <v>0.05</v>
      </c>
      <c r="E82" s="27" t="e">
        <f>D82*E84</f>
        <v>#REF!</v>
      </c>
    </row>
    <row r="83" spans="1:6" ht="16.5" thickBot="1" thickTop="1">
      <c r="A83" s="41" t="s">
        <v>79</v>
      </c>
      <c r="B83" s="42"/>
      <c r="C83" s="42"/>
      <c r="D83" s="54">
        <f>SUM(D80:D82)</f>
        <v>0.0865</v>
      </c>
      <c r="E83" s="53" t="e">
        <f>SUM(E80:E82)</f>
        <v>#REF!</v>
      </c>
      <c r="F83" s="9">
        <v>0.9135</v>
      </c>
    </row>
    <row r="84" spans="1:5" ht="16.5" thickBot="1" thickTop="1">
      <c r="A84" s="41" t="s">
        <v>80</v>
      </c>
      <c r="B84" s="42"/>
      <c r="C84" s="42"/>
      <c r="D84" s="42"/>
      <c r="E84" s="52" t="e">
        <f>E76/F83</f>
        <v>#REF!</v>
      </c>
    </row>
    <row r="85" ht="15.75" thickTop="1"/>
    <row r="87" spans="1:3" ht="15.75">
      <c r="A87" s="10" t="s">
        <v>217</v>
      </c>
      <c r="B87" s="12"/>
      <c r="C87" s="12"/>
    </row>
    <row r="88" spans="1:3" ht="15.75">
      <c r="A88" s="10"/>
      <c r="B88" s="12"/>
      <c r="C88" s="12"/>
    </row>
    <row r="89" spans="1:3" ht="15.75">
      <c r="A89" s="10" t="s">
        <v>144</v>
      </c>
      <c r="B89" s="12"/>
      <c r="C89" s="12"/>
    </row>
    <row r="90" spans="1:3" ht="15.75">
      <c r="A90" s="10" t="s">
        <v>150</v>
      </c>
      <c r="B90" s="12"/>
      <c r="C90" s="12"/>
    </row>
    <row r="91" spans="1:3" ht="15.75">
      <c r="A91" s="10" t="s">
        <v>145</v>
      </c>
      <c r="B91" s="12"/>
      <c r="C91" s="12"/>
    </row>
    <row r="92" spans="1:3" ht="15.75">
      <c r="A92" s="10"/>
      <c r="B92" s="12"/>
      <c r="C92" s="12"/>
    </row>
    <row r="93" spans="1:3" ht="15.75">
      <c r="A93" s="10"/>
      <c r="B93" s="12"/>
      <c r="C93" s="12"/>
    </row>
    <row r="94" spans="1:3" ht="15.75">
      <c r="A94" s="10"/>
      <c r="B94" s="12"/>
      <c r="C94" s="12"/>
    </row>
    <row r="95" spans="1:3" ht="15.75">
      <c r="A95" s="13"/>
      <c r="B95" s="12"/>
      <c r="C95" s="1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L53"/>
  <sheetViews>
    <sheetView zoomScalePageLayoutView="0" workbookViewId="0" topLeftCell="B41">
      <selection activeCell="E58" sqref="E58"/>
    </sheetView>
  </sheetViews>
  <sheetFormatPr defaultColWidth="9.140625" defaultRowHeight="15"/>
  <cols>
    <col min="1" max="1" width="0" style="79" hidden="1" customWidth="1"/>
    <col min="2" max="2" width="42.140625" style="79" customWidth="1"/>
    <col min="3" max="3" width="9.8515625" style="79" customWidth="1"/>
    <col min="4" max="4" width="15.140625" style="80" customWidth="1"/>
    <col min="5" max="5" width="18.421875" style="81" customWidth="1"/>
    <col min="6" max="6" width="14.28125" style="79" customWidth="1"/>
    <col min="7" max="7" width="13.28125" style="79" customWidth="1"/>
    <col min="8" max="8" width="11.57421875" style="79" customWidth="1"/>
    <col min="9" max="9" width="10.8515625" style="81" customWidth="1"/>
    <col min="10" max="10" width="13.7109375" style="79" customWidth="1"/>
    <col min="11" max="11" width="12.00390625" style="79" customWidth="1"/>
    <col min="12" max="12" width="17.00390625" style="79" customWidth="1"/>
    <col min="13" max="16384" width="9.140625" style="79" customWidth="1"/>
  </cols>
  <sheetData>
    <row r="1" ht="15" hidden="1"/>
    <row r="2" ht="15" hidden="1"/>
    <row r="3" ht="15" hidden="1"/>
    <row r="4" ht="15" hidden="1"/>
    <row r="5" ht="15" hidden="1"/>
    <row r="6" ht="15" hidden="1">
      <c r="A6" s="82" t="s">
        <v>99</v>
      </c>
    </row>
    <row r="7" ht="15" hidden="1"/>
    <row r="8" spans="4:12" ht="15" customHeight="1" hidden="1">
      <c r="D8" s="183" t="s">
        <v>100</v>
      </c>
      <c r="E8" s="183"/>
      <c r="F8" s="176" t="s">
        <v>101</v>
      </c>
      <c r="G8" s="177" t="s">
        <v>102</v>
      </c>
      <c r="H8" s="177"/>
      <c r="I8" s="83"/>
      <c r="J8" s="184" t="s">
        <v>103</v>
      </c>
      <c r="K8" s="177" t="s">
        <v>104</v>
      </c>
      <c r="L8" s="177"/>
    </row>
    <row r="9" spans="1:12" ht="135" hidden="1">
      <c r="A9" s="175" t="s">
        <v>105</v>
      </c>
      <c r="B9" s="175"/>
      <c r="C9" s="84" t="s">
        <v>106</v>
      </c>
      <c r="D9" s="85" t="s">
        <v>107</v>
      </c>
      <c r="E9" s="86" t="s">
        <v>108</v>
      </c>
      <c r="F9" s="176"/>
      <c r="G9" s="85" t="s">
        <v>109</v>
      </c>
      <c r="H9" s="85" t="s">
        <v>110</v>
      </c>
      <c r="I9" s="87"/>
      <c r="J9" s="185"/>
      <c r="K9" s="85" t="s">
        <v>111</v>
      </c>
      <c r="L9" s="85" t="s">
        <v>112</v>
      </c>
    </row>
    <row r="10" spans="1:3" ht="15" hidden="1">
      <c r="A10" s="88">
        <v>1</v>
      </c>
      <c r="B10" s="89" t="s">
        <v>113</v>
      </c>
      <c r="C10" s="90">
        <v>0.298</v>
      </c>
    </row>
    <row r="11" spans="1:3" ht="15" hidden="1">
      <c r="A11" s="91">
        <v>2</v>
      </c>
      <c r="B11" s="92" t="s">
        <v>114</v>
      </c>
      <c r="C11" s="93">
        <v>0.298</v>
      </c>
    </row>
    <row r="12" spans="1:3" ht="15" hidden="1">
      <c r="A12" s="91">
        <v>3</v>
      </c>
      <c r="B12" s="91" t="s">
        <v>115</v>
      </c>
      <c r="C12" s="94">
        <v>0.298</v>
      </c>
    </row>
    <row r="13" spans="1:4" ht="15" hidden="1">
      <c r="A13" s="91">
        <v>4</v>
      </c>
      <c r="B13" s="91" t="s">
        <v>116</v>
      </c>
      <c r="C13" s="94">
        <v>0.298</v>
      </c>
      <c r="D13" s="80" t="s">
        <v>117</v>
      </c>
    </row>
    <row r="14" spans="1:3" ht="15" hidden="1">
      <c r="A14" s="88">
        <v>5</v>
      </c>
      <c r="B14" s="95" t="s">
        <v>118</v>
      </c>
      <c r="C14" s="96">
        <v>0.298</v>
      </c>
    </row>
    <row r="15" spans="1:12" ht="15" hidden="1">
      <c r="A15" s="97" t="s">
        <v>119</v>
      </c>
      <c r="B15" s="98" t="s">
        <v>120</v>
      </c>
      <c r="C15" s="99" t="s">
        <v>117</v>
      </c>
      <c r="D15" s="99">
        <v>3210.11</v>
      </c>
      <c r="E15" s="100">
        <v>100</v>
      </c>
      <c r="F15" s="101">
        <f>D15*E15</f>
        <v>321011</v>
      </c>
      <c r="G15" s="101">
        <f>1222.9+880.49</f>
        <v>2103.3900000000003</v>
      </c>
      <c r="H15" s="91">
        <v>880.49</v>
      </c>
      <c r="I15" s="100"/>
      <c r="J15" s="102">
        <f>(G15-H15)*(C14)</f>
        <v>364.4242000000001</v>
      </c>
      <c r="K15" s="103">
        <f>J15/D15</f>
        <v>0.11352389793496176</v>
      </c>
      <c r="L15" s="186">
        <f>((E15*K15+E16*K16)/(E15+E16))*100</f>
        <v>10.96126098144442</v>
      </c>
    </row>
    <row r="16" spans="1:12" ht="15" hidden="1">
      <c r="A16" s="104" t="s">
        <v>121</v>
      </c>
      <c r="B16" s="98" t="s">
        <v>122</v>
      </c>
      <c r="C16" s="105"/>
      <c r="D16" s="99">
        <v>3064.82</v>
      </c>
      <c r="E16" s="100">
        <v>500</v>
      </c>
      <c r="F16" s="101">
        <f>D16*E16</f>
        <v>1532410</v>
      </c>
      <c r="G16" s="101">
        <v>1925.16</v>
      </c>
      <c r="H16" s="91">
        <v>805.88</v>
      </c>
      <c r="I16" s="100"/>
      <c r="J16" s="102">
        <f>(G16-H16)*(C14)</f>
        <v>333.54544000000004</v>
      </c>
      <c r="K16" s="103">
        <f>J16/D16</f>
        <v>0.1088303521903407</v>
      </c>
      <c r="L16" s="187"/>
    </row>
    <row r="17" spans="1:6" ht="15" hidden="1">
      <c r="A17" s="91">
        <v>6</v>
      </c>
      <c r="B17" s="92" t="s">
        <v>123</v>
      </c>
      <c r="C17" s="93">
        <v>0.318</v>
      </c>
      <c r="D17" s="181" t="s">
        <v>124</v>
      </c>
      <c r="E17" s="181"/>
      <c r="F17" s="101">
        <f>SUM(F15:F16)</f>
        <v>1853421</v>
      </c>
    </row>
    <row r="18" spans="2:12" ht="15" hidden="1">
      <c r="B18" s="82" t="s">
        <v>125</v>
      </c>
      <c r="L18" s="79" t="s">
        <v>117</v>
      </c>
    </row>
    <row r="19" spans="2:3" ht="15" hidden="1">
      <c r="B19" s="106" t="s">
        <v>126</v>
      </c>
      <c r="C19" s="106"/>
    </row>
    <row r="20" spans="2:3" ht="15" hidden="1">
      <c r="B20" s="106" t="s">
        <v>120</v>
      </c>
      <c r="C20" s="107">
        <v>3210.1282592</v>
      </c>
    </row>
    <row r="21" spans="2:3" ht="15" hidden="1">
      <c r="B21" s="106" t="s">
        <v>122</v>
      </c>
      <c r="C21" s="107">
        <v>3064.8407411199996</v>
      </c>
    </row>
    <row r="22" spans="2:3" ht="15" hidden="1">
      <c r="B22" s="106" t="s">
        <v>117</v>
      </c>
      <c r="C22" s="107" t="s">
        <v>117</v>
      </c>
    </row>
    <row r="23" ht="15" hidden="1"/>
    <row r="24" spans="2:6" ht="15" hidden="1">
      <c r="B24" s="108" t="s">
        <v>127</v>
      </c>
      <c r="C24" s="108"/>
      <c r="E24" s="109" t="s">
        <v>127</v>
      </c>
      <c r="F24" s="110" t="s">
        <v>128</v>
      </c>
    </row>
    <row r="25" spans="2:6" ht="15" hidden="1">
      <c r="B25" s="108" t="s">
        <v>129</v>
      </c>
      <c r="C25" s="111">
        <f>J15*E15+J16*E16</f>
        <v>203215.14000000004</v>
      </c>
      <c r="E25" s="109" t="s">
        <v>129</v>
      </c>
      <c r="F25" s="110">
        <f>C25</f>
        <v>203215.14000000004</v>
      </c>
    </row>
    <row r="26" spans="2:6" ht="15" hidden="1">
      <c r="B26" s="108" t="s">
        <v>130</v>
      </c>
      <c r="C26" s="111">
        <f>10.96%*F17</f>
        <v>203134.9416</v>
      </c>
      <c r="E26" s="109" t="s">
        <v>131</v>
      </c>
      <c r="F26" s="110">
        <f>333.38*500+364.25*100</f>
        <v>203115</v>
      </c>
    </row>
    <row r="27" spans="2:6" ht="15" hidden="1">
      <c r="B27" s="108" t="s">
        <v>132</v>
      </c>
      <c r="C27" s="111">
        <f>C25-C26</f>
        <v>80.19840000005206</v>
      </c>
      <c r="D27" s="112" t="s">
        <v>117</v>
      </c>
      <c r="E27" s="109" t="s">
        <v>132</v>
      </c>
      <c r="F27" s="110">
        <f>F25-F26</f>
        <v>100.14000000004307</v>
      </c>
    </row>
    <row r="28" ht="15" hidden="1"/>
    <row r="29" spans="1:2" ht="15.75">
      <c r="A29" s="133" t="s">
        <v>142</v>
      </c>
      <c r="B29" s="133" t="s">
        <v>142</v>
      </c>
    </row>
    <row r="30" spans="1:2" ht="15.75">
      <c r="A30" s="134" t="s">
        <v>143</v>
      </c>
      <c r="B30" s="134" t="s">
        <v>143</v>
      </c>
    </row>
    <row r="31" spans="1:2" ht="15.75">
      <c r="A31" s="140" t="s">
        <v>215</v>
      </c>
      <c r="B31" s="140" t="s">
        <v>215</v>
      </c>
    </row>
    <row r="32" spans="1:2" ht="15.75">
      <c r="A32" s="134" t="s">
        <v>216</v>
      </c>
      <c r="B32" s="134" t="s">
        <v>216</v>
      </c>
    </row>
    <row r="33" spans="2:12" ht="18.75">
      <c r="B33" s="182" t="s">
        <v>133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</row>
    <row r="34" spans="1:12" ht="15">
      <c r="A34" s="79" t="s">
        <v>117</v>
      </c>
      <c r="B34" s="82" t="s">
        <v>134</v>
      </c>
      <c r="D34" s="178" t="s">
        <v>100</v>
      </c>
      <c r="E34" s="178"/>
      <c r="F34" s="179" t="s">
        <v>101</v>
      </c>
      <c r="G34" s="180" t="s">
        <v>102</v>
      </c>
      <c r="H34" s="180"/>
      <c r="I34" s="83"/>
      <c r="J34" s="184" t="s">
        <v>135</v>
      </c>
      <c r="K34" s="177" t="s">
        <v>104</v>
      </c>
      <c r="L34" s="177"/>
    </row>
    <row r="35" spans="1:12" s="115" customFormat="1" ht="75">
      <c r="A35" s="175" t="s">
        <v>105</v>
      </c>
      <c r="B35" s="175"/>
      <c r="C35" s="84"/>
      <c r="D35" s="113" t="s">
        <v>107</v>
      </c>
      <c r="E35" s="114" t="s">
        <v>108</v>
      </c>
      <c r="F35" s="179"/>
      <c r="G35" s="113" t="s">
        <v>109</v>
      </c>
      <c r="H35" s="113" t="s">
        <v>110</v>
      </c>
      <c r="I35" s="87" t="s">
        <v>136</v>
      </c>
      <c r="J35" s="185"/>
      <c r="K35" s="85" t="s">
        <v>137</v>
      </c>
      <c r="L35" s="86" t="s">
        <v>138</v>
      </c>
    </row>
    <row r="36" spans="1:8" ht="15">
      <c r="A36" s="88">
        <v>1</v>
      </c>
      <c r="B36" s="89" t="s">
        <v>139</v>
      </c>
      <c r="C36" s="90">
        <v>0.298</v>
      </c>
      <c r="D36" s="116"/>
      <c r="E36" s="117"/>
      <c r="F36" s="118"/>
      <c r="G36" s="118"/>
      <c r="H36" s="118"/>
    </row>
    <row r="37" spans="1:8" ht="15">
      <c r="A37" s="91">
        <v>2</v>
      </c>
      <c r="B37" s="119"/>
      <c r="C37" s="90"/>
      <c r="D37" s="116"/>
      <c r="E37" s="117"/>
      <c r="F37" s="118"/>
      <c r="G37" s="118"/>
      <c r="H37" s="118"/>
    </row>
    <row r="38" spans="1:8" ht="15.75" thickBot="1">
      <c r="A38" s="88">
        <v>3</v>
      </c>
      <c r="B38" s="88" t="s">
        <v>140</v>
      </c>
      <c r="C38" s="105"/>
      <c r="D38" s="116"/>
      <c r="E38" s="117"/>
      <c r="F38" s="118"/>
      <c r="G38" s="118"/>
      <c r="H38" s="118"/>
    </row>
    <row r="39" spans="1:12" ht="15.75" thickBot="1">
      <c r="A39" s="120"/>
      <c r="B39" s="138" t="str">
        <f>Proposta!B21</f>
        <v>SERVENTES ARE ADM </v>
      </c>
      <c r="C39" s="94" t="s">
        <v>117</v>
      </c>
      <c r="D39" s="121">
        <f>1!D7</f>
        <v>2590.7533832602917</v>
      </c>
      <c r="E39" s="122">
        <f>1!C7</f>
        <v>18</v>
      </c>
      <c r="F39" s="123">
        <f>ROUND(D39*E39,2)</f>
        <v>46633.56</v>
      </c>
      <c r="G39" s="121">
        <f>1!D21+H40</f>
        <v>2090.262963</v>
      </c>
      <c r="H39" s="121">
        <f>1!E59</f>
        <v>720.9378</v>
      </c>
      <c r="I39" s="124">
        <f>(G39-H39)</f>
        <v>1369.325163</v>
      </c>
      <c r="J39" s="102">
        <f>ROUND(I39*$C$36,2)</f>
        <v>408.06</v>
      </c>
      <c r="K39" s="101">
        <f>ROUND(J39*E39,2)</f>
        <v>7345.08</v>
      </c>
      <c r="L39" s="190" t="e">
        <f>ROUND(K46/F46*100,2)</f>
        <v>#REF!</v>
      </c>
    </row>
    <row r="40" spans="1:12" ht="16.5" thickBot="1">
      <c r="A40" s="92"/>
      <c r="B40" s="71" t="str">
        <f>Proposta!B22</f>
        <v>SUPERVISOR</v>
      </c>
      <c r="C40" s="94" t="s">
        <v>117</v>
      </c>
      <c r="D40" s="121">
        <f>2!E83</f>
        <v>3654.2654869026815</v>
      </c>
      <c r="E40" s="122">
        <f>Proposta!D22</f>
        <v>1</v>
      </c>
      <c r="F40" s="123">
        <f>ROUND(D40*E40,2)</f>
        <v>3654.27</v>
      </c>
      <c r="G40" s="121">
        <f>2!$D$21+H40</f>
        <v>2639.852963</v>
      </c>
      <c r="H40" s="121">
        <f>2!$E$59</f>
        <v>1136.262963</v>
      </c>
      <c r="I40" s="124">
        <f>(G40-H40)</f>
        <v>1503.59</v>
      </c>
      <c r="J40" s="102">
        <f>ROUND(I40*$C$36,2)</f>
        <v>448.07</v>
      </c>
      <c r="K40" s="101">
        <f>ROUND(J40*E40,2)</f>
        <v>448.07</v>
      </c>
      <c r="L40" s="191"/>
    </row>
    <row r="41" spans="1:12" ht="15.75">
      <c r="A41" s="141"/>
      <c r="B41" s="142" t="str">
        <f>Proposta!B24</f>
        <v>COPEIRA</v>
      </c>
      <c r="C41" s="94"/>
      <c r="D41" s="121">
        <f>3!E83</f>
        <v>2561.442417252327</v>
      </c>
      <c r="E41" s="122">
        <f>Proposta!D24</f>
        <v>4</v>
      </c>
      <c r="F41" s="123">
        <f>D41*E41</f>
        <v>10245.769669009307</v>
      </c>
      <c r="G41" s="121">
        <f>3!E21+3!E59</f>
        <v>1674.9378000000002</v>
      </c>
      <c r="H41" s="121">
        <f>3!E59</f>
        <v>720.9378</v>
      </c>
      <c r="I41" s="124">
        <f>G41-H41</f>
        <v>954.0000000000001</v>
      </c>
      <c r="J41" s="102">
        <f>ROUND(I41*$C$36,2)</f>
        <v>284.29</v>
      </c>
      <c r="K41" s="101">
        <f>ROUND(J41*E41,2)</f>
        <v>1137.16</v>
      </c>
      <c r="L41" s="191"/>
    </row>
    <row r="42" spans="1:12" ht="15.75">
      <c r="A42" s="141"/>
      <c r="B42" s="142" t="str">
        <f>Proposta!B25</f>
        <v>GARÇOM</v>
      </c>
      <c r="C42" s="94"/>
      <c r="D42" s="162">
        <f>Proposta!E25</f>
        <v>2238.4605915536945</v>
      </c>
      <c r="E42" s="163">
        <f>Proposta!D25</f>
        <v>4</v>
      </c>
      <c r="F42" s="164">
        <f>D42*E42</f>
        <v>8953.842366214778</v>
      </c>
      <c r="G42" s="121">
        <f>4!E21+4!E58</f>
        <v>1430.682966</v>
      </c>
      <c r="H42" s="121">
        <f>4!E58</f>
        <v>110.74296600000001</v>
      </c>
      <c r="I42" s="124">
        <f>G42-H42</f>
        <v>1319.94</v>
      </c>
      <c r="J42" s="102">
        <f>ROUND(I42*$C$36,2)</f>
        <v>393.34</v>
      </c>
      <c r="K42" s="101">
        <f>ROUND(J42*E42,2)</f>
        <v>1573.36</v>
      </c>
      <c r="L42" s="167"/>
    </row>
    <row r="43" spans="1:12" ht="15.75">
      <c r="A43" s="141"/>
      <c r="B43" s="142" t="str">
        <f>Proposta!B27</f>
        <v>ARTIFICE</v>
      </c>
      <c r="C43" s="94"/>
      <c r="D43" s="162">
        <f>Proposta!E27</f>
        <v>3922.993433657034</v>
      </c>
      <c r="E43" s="163">
        <f>Proposta!D27</f>
        <v>1</v>
      </c>
      <c r="F43" s="164">
        <f>D43*E43</f>
        <v>3922.993433657034</v>
      </c>
      <c r="G43" s="121">
        <f>4!E21+4!E58</f>
        <v>1430.682966</v>
      </c>
      <c r="H43" s="121">
        <f>5!E59</f>
        <v>1252.8674730000002</v>
      </c>
      <c r="I43" s="124">
        <f>G43-H43</f>
        <v>177.81549299999983</v>
      </c>
      <c r="J43" s="102">
        <f>ROUND(I43*$C$36,2)</f>
        <v>52.99</v>
      </c>
      <c r="K43" s="101">
        <f>ROUND(J43*E43,2)</f>
        <v>52.99</v>
      </c>
      <c r="L43" s="167"/>
    </row>
    <row r="44" spans="1:12" ht="15.75">
      <c r="A44" s="141"/>
      <c r="B44" s="142" t="str">
        <f>Proposta!B28</f>
        <v>JARDINEIRO</v>
      </c>
      <c r="C44" s="94"/>
      <c r="D44" s="162" t="e">
        <f>Proposta!E28</f>
        <v>#REF!</v>
      </c>
      <c r="E44" s="163">
        <f>Proposta!D28</f>
        <v>1</v>
      </c>
      <c r="F44" s="164" t="e">
        <f>D44*E44</f>
        <v>#REF!</v>
      </c>
      <c r="G44" s="121">
        <f>5!E21+5!E59</f>
        <v>2910.7574730000006</v>
      </c>
      <c r="H44" s="121">
        <f>6!E59</f>
        <v>769.022991</v>
      </c>
      <c r="I44" s="124">
        <f>G44-H44</f>
        <v>2141.7344820000008</v>
      </c>
      <c r="J44" s="102">
        <f>ROUND(I44*$C$36,2)</f>
        <v>638.24</v>
      </c>
      <c r="K44" s="101">
        <f>ROUND(J44*E44,2)</f>
        <v>638.24</v>
      </c>
      <c r="L44" s="167"/>
    </row>
    <row r="45" spans="1:12" ht="15.75">
      <c r="A45" s="141"/>
      <c r="B45" s="142"/>
      <c r="C45" s="94"/>
      <c r="D45" s="162"/>
      <c r="E45" s="163"/>
      <c r="F45" s="164"/>
      <c r="G45" s="165"/>
      <c r="H45" s="165"/>
      <c r="I45" s="135"/>
      <c r="J45" s="136"/>
      <c r="K45" s="166"/>
      <c r="L45" s="167"/>
    </row>
    <row r="46" spans="1:11" ht="15">
      <c r="A46" s="91">
        <v>4</v>
      </c>
      <c r="B46" s="91"/>
      <c r="C46" s="94"/>
      <c r="D46" s="188"/>
      <c r="E46" s="188"/>
      <c r="F46" s="125" t="e">
        <f>SUM(F39:F45)</f>
        <v>#REF!</v>
      </c>
      <c r="G46" s="118"/>
      <c r="H46" s="118"/>
      <c r="I46" s="135"/>
      <c r="J46" s="136">
        <f>ROUND(I46*$C$36,2)</f>
        <v>0</v>
      </c>
      <c r="K46" s="137">
        <f>SUM(K39:K45)</f>
        <v>11194.9</v>
      </c>
    </row>
    <row r="47" spans="1:12" ht="15">
      <c r="A47" s="91">
        <v>5</v>
      </c>
      <c r="B47" s="91"/>
      <c r="C47" s="94"/>
      <c r="D47" s="189" t="s">
        <v>117</v>
      </c>
      <c r="E47" s="189"/>
      <c r="F47" s="127" t="s">
        <v>117</v>
      </c>
      <c r="G47" s="128" t="s">
        <v>117</v>
      </c>
      <c r="H47" s="118"/>
      <c r="L47" s="126" t="s">
        <v>117</v>
      </c>
    </row>
    <row r="48" spans="1:12" ht="15">
      <c r="A48" s="91">
        <v>6</v>
      </c>
      <c r="B48" s="91"/>
      <c r="C48" s="94"/>
      <c r="D48" s="116"/>
      <c r="E48" s="129" t="s">
        <v>141</v>
      </c>
      <c r="F48" s="130" t="e">
        <f>F46</f>
        <v>#REF!</v>
      </c>
      <c r="G48" s="129"/>
      <c r="H48" s="129"/>
      <c r="I48" s="131"/>
      <c r="J48" s="131"/>
      <c r="K48" s="132"/>
      <c r="L48" s="131"/>
    </row>
    <row r="49" ht="15.75">
      <c r="B49" s="10" t="s">
        <v>217</v>
      </c>
    </row>
    <row r="50" ht="15.75">
      <c r="B50" s="10"/>
    </row>
    <row r="51" ht="15.75">
      <c r="B51" s="10" t="s">
        <v>144</v>
      </c>
    </row>
    <row r="52" ht="15.75">
      <c r="B52" s="10" t="s">
        <v>150</v>
      </c>
    </row>
    <row r="53" ht="15.75">
      <c r="B53" s="10" t="s">
        <v>145</v>
      </c>
    </row>
  </sheetData>
  <sheetProtection/>
  <mergeCells count="18">
    <mergeCell ref="D46:E46"/>
    <mergeCell ref="D47:E47"/>
    <mergeCell ref="L39:L41"/>
    <mergeCell ref="A9:B9"/>
    <mergeCell ref="F8:F9"/>
    <mergeCell ref="G8:H8"/>
    <mergeCell ref="D34:E34"/>
    <mergeCell ref="F34:F35"/>
    <mergeCell ref="G34:H34"/>
    <mergeCell ref="D17:E17"/>
    <mergeCell ref="B33:L33"/>
    <mergeCell ref="D8:E8"/>
    <mergeCell ref="A35:B35"/>
    <mergeCell ref="J8:J9"/>
    <mergeCell ref="J34:J35"/>
    <mergeCell ref="K34:L34"/>
    <mergeCell ref="K8:L8"/>
    <mergeCell ref="L15:L16"/>
  </mergeCells>
  <printOptions/>
  <pageMargins left="0.7480314960629921" right="0.7480314960629921" top="0.984251968503937" bottom="0.984251968503937" header="0.5118110236220472" footer="0.5118110236220472"/>
  <pageSetup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Pationay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Pationay Note 1</dc:creator>
  <cp:keywords/>
  <dc:description/>
  <cp:lastModifiedBy>Jose Maria Magnavita Filho</cp:lastModifiedBy>
  <cp:lastPrinted>2015-09-21T19:33:22Z</cp:lastPrinted>
  <dcterms:created xsi:type="dcterms:W3CDTF">2010-11-03T18:24:35Z</dcterms:created>
  <dcterms:modified xsi:type="dcterms:W3CDTF">2018-07-16T19:45:57Z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