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0200" windowHeight="8055" tabRatio="980" activeTab="6"/>
  </bookViews>
  <sheets>
    <sheet name="Agente de limpeza" sheetId="1" r:id="rId1"/>
    <sheet name="SUPERVISOR" sheetId="2" r:id="rId2"/>
    <sheet name="COPEIRA" sheetId="3" r:id="rId3"/>
    <sheet name="GARCOM" sheetId="4" r:id="rId4"/>
    <sheet name="ARTIFICE" sheetId="5" r:id="rId5"/>
    <sheet name="JARDINEIRO" sheetId="6" r:id="rId6"/>
    <sheet name="Planilha resumo" sheetId="7" r:id="rId7"/>
  </sheets>
  <definedNames>
    <definedName name="_xlfn.AVERAGEIF" hidden="1">#NAME?</definedName>
    <definedName name="_xlnm.Print_Area" localSheetId="0">'Agente de limpeza'!$A$1:$D$115</definedName>
    <definedName name="_xlnm.Print_Area" localSheetId="4">'ARTIFICE'!$A$1:$D$115</definedName>
    <definedName name="_xlnm.Print_Area" localSheetId="2">'COPEIRA'!$A$1:$D$115</definedName>
    <definedName name="_xlnm.Print_Area" localSheetId="3">'GARCOM'!$A$1:$D$115</definedName>
    <definedName name="_xlnm.Print_Area" localSheetId="5">'JARDINEIRO'!$A$1:$D$115</definedName>
    <definedName name="_xlnm.Print_Area" localSheetId="6">'Planilha resumo'!$A$1:$D$9</definedName>
    <definedName name="_xlnm.Print_Area" localSheetId="1">'SUPERVISOR'!$A$1:$D$115</definedName>
    <definedName name="_xlnm.Print_Titles" localSheetId="0">'Agente de limpeza'!$1:$12</definedName>
    <definedName name="_xlnm.Print_Titles" localSheetId="4">'ARTIFICE'!$1:$12</definedName>
    <definedName name="_xlnm.Print_Titles" localSheetId="2">'COPEIRA'!$1:$12</definedName>
    <definedName name="_xlnm.Print_Titles" localSheetId="3">'GARCOM'!$1:$12</definedName>
    <definedName name="_xlnm.Print_Titles" localSheetId="5">'JARDINEIRO'!$1:$12</definedName>
    <definedName name="_xlnm.Print_Titles" localSheetId="1">'SUPERVISOR'!$1:$12</definedName>
  </definedNames>
  <calcPr fullCalcOnLoad="1"/>
</workbook>
</file>

<file path=xl/sharedStrings.xml><?xml version="1.0" encoding="utf-8"?>
<sst xmlns="http://schemas.openxmlformats.org/spreadsheetml/2006/main" count="1180" uniqueCount="183">
  <si>
    <t>Emissão</t>
  </si>
  <si>
    <t>CATEGORIA PROFISSIONAL</t>
  </si>
  <si>
    <t xml:space="preserve">QUANTIDADE DE PROFISSIONAIS NECESSÁRIOS PARA O POSTO </t>
  </si>
  <si>
    <t>SALÁRIO MINIMO VIGENTE PARA CALCULO DA INSALUBRIDADE (QUANDO HOUVER)</t>
  </si>
  <si>
    <t>SALÁRIO BASE DA CATEGORIA PROFISSIONAL</t>
  </si>
  <si>
    <t>ITEM</t>
  </si>
  <si>
    <t>DESCRIÇÃO DOS ITENS DE CUSTO</t>
  </si>
  <si>
    <t>( % )</t>
  </si>
  <si>
    <t>VALOR
MENSAL</t>
  </si>
  <si>
    <t>1.0 - RENUMERAÇÃO</t>
  </si>
  <si>
    <t>1.1</t>
  </si>
  <si>
    <t>SALÁRIO MENSAL</t>
  </si>
  <si>
    <t>1.2</t>
  </si>
  <si>
    <t>HORA EXTRA</t>
  </si>
  <si>
    <t>1.3</t>
  </si>
  <si>
    <t xml:space="preserve">ADICIONAL NOTURNO </t>
  </si>
  <si>
    <t>1.4</t>
  </si>
  <si>
    <t xml:space="preserve">ADICIONAL DE PERICULOSIDADE </t>
  </si>
  <si>
    <t>1.5</t>
  </si>
  <si>
    <t>ADICIONAL DE RISCO DE VIDA</t>
  </si>
  <si>
    <t>TOTAL DA RENUMERAÇÃO</t>
  </si>
  <si>
    <t xml:space="preserve">2.0 - ENCARGOS SOCIAIS </t>
  </si>
  <si>
    <t>GRUPO A - ENCARGOS SOCIAIS E TRABALHISTAS INCIDENTES SOBRE A SOMA DOS VALORES DA REMUNERAÇÃO MENSAL</t>
  </si>
  <si>
    <t>2.1 GRUPO A - ENCARGOS SOCIAIS E TRABALHISTAS INCIDENTES SOBRE A SOMA DOS VALORES DA REMUNERAÇÃO MENSAL</t>
  </si>
  <si>
    <t>2.1.1</t>
  </si>
  <si>
    <t>INSS - CONTRIBUIÇÃO DA EMPRESA</t>
  </si>
  <si>
    <t>2.1.2</t>
  </si>
  <si>
    <t>SESI/SESC(exceto ME e EPP Optante do Simples Nacional)</t>
  </si>
  <si>
    <t>2.1.3</t>
  </si>
  <si>
    <t>SENAI/SENAC (Exceto Me e EPP Optante do Simples Nacional))</t>
  </si>
  <si>
    <t>2.1.4</t>
  </si>
  <si>
    <t>INCRA(Exceto ME e EPP Optante do Simples Nacional)</t>
  </si>
  <si>
    <t>2.1.5</t>
  </si>
  <si>
    <t>SALÁRIO EDUCAÇÃO</t>
  </si>
  <si>
    <t>2.1.6</t>
  </si>
  <si>
    <t>FGTS</t>
  </si>
  <si>
    <t>2.1.7</t>
  </si>
  <si>
    <t>SEGURO ACIDENTE DO TRABALHO/SAT/INSS</t>
  </si>
  <si>
    <t>2.1.8</t>
  </si>
  <si>
    <t>SEBRAE</t>
  </si>
  <si>
    <t>TOTAL DE ENCARGOS DO GRUPO A</t>
  </si>
  <si>
    <t>2.2 GRUPO B - ENCARGOS QUE RECEBEM A INCIDÊNCIA DO GRUPO A</t>
  </si>
  <si>
    <t>2.2.1</t>
  </si>
  <si>
    <t>2.2.2</t>
  </si>
  <si>
    <t>2.2.3</t>
  </si>
  <si>
    <t>2.2.4</t>
  </si>
  <si>
    <t>2.2.5</t>
  </si>
  <si>
    <t>2.2.6</t>
  </si>
  <si>
    <t>2.2.7</t>
  </si>
  <si>
    <t>TOTAL DOS ENCARGOS SOCIAIS DO GRUPO B</t>
  </si>
  <si>
    <t>2.3 GRUPO C - ENCARGOS QUE NÃO RECEBEM A INCIDÊNCIA DO GRUPO "B"</t>
  </si>
  <si>
    <t>2.3.1</t>
  </si>
  <si>
    <t>2.3.2</t>
  </si>
  <si>
    <t>2.3.3</t>
  </si>
  <si>
    <t>2.3.4</t>
  </si>
  <si>
    <t>TOTAL DOS ENCARGOS SOCIAIS DO CRUPO C</t>
  </si>
  <si>
    <t>2.4 GRUPO D - INCIDÊNCIA DOS ENCARGOS SOCIAIS DO GRUPO A SOBRE OS ITENS DO GRUPO B</t>
  </si>
  <si>
    <t>2.4.1</t>
  </si>
  <si>
    <t>INCIDENCIA DOS ENCARGOS DO GRUPO "A" SOBRE OS ITENS DO  GRUPO "B"</t>
  </si>
  <si>
    <t xml:space="preserve">TOTALDOS ENCARGOS SOCIAIS  DO GRUPO D </t>
  </si>
  <si>
    <t>3.0 - RENUMERAÇÃO E ENCARGOS SOCIAIS</t>
  </si>
  <si>
    <t>3.1</t>
  </si>
  <si>
    <t>3.2</t>
  </si>
  <si>
    <t>TOTAL DOS ENCARGOS SOCIAIS DO GRUPO A</t>
  </si>
  <si>
    <t>3.3</t>
  </si>
  <si>
    <t>3.4</t>
  </si>
  <si>
    <t>TOTAL DOS ENCARGOS SOCIAIS DO GRUPO C</t>
  </si>
  <si>
    <t>3.5</t>
  </si>
  <si>
    <t>TOTAL DOS ENCARGOS SOCIAIS DO GRUPO D</t>
  </si>
  <si>
    <t>TOTAL DA RENUMERAÇÃO E ENCARGOS SOCIAIS</t>
  </si>
  <si>
    <t>4.0 - INSUMOS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</si>
  <si>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</si>
  <si>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</si>
  <si>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</si>
  <si>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</si>
  <si>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</si>
  <si>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</si>
  <si>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</si>
  <si>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</si>
  <si>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</si>
  <si>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TOTAL INSUMOS</t>
  </si>
  <si>
    <t>TOTAL DOS INSUMOS</t>
  </si>
  <si>
    <t>5.0 - RENUMERAÇÃO, ENCARGOS SOCIAIS E INSUMOS</t>
  </si>
  <si>
    <t>5.1</t>
  </si>
  <si>
    <t>5.2</t>
  </si>
  <si>
    <t>TOTAL DA RENUMERAÇÃO, ENCARGOS SOCIAIS E INSUMOS</t>
  </si>
  <si>
    <t>6.0 - OUTROS COMPONENTES DE CUSTO</t>
  </si>
  <si>
    <t>6.1</t>
  </si>
  <si>
    <t>DESPESAS ADMINISTRATIVAS/OPERACIONAIS</t>
  </si>
  <si>
    <t>6.2</t>
  </si>
  <si>
    <t>LUCRO</t>
  </si>
  <si>
    <t>TOTAL DE OUTROS COMPONENTES DE CUSTO</t>
  </si>
  <si>
    <t>7.0 - RENUMERAÇÃO, ENCARGOS SOCIAIS, INSUMOS E OUTROS COMPONENTES DE CUSTO</t>
  </si>
  <si>
    <t>7.1</t>
  </si>
  <si>
    <t>7.2</t>
  </si>
  <si>
    <t>OUTROS COMPONENTES DE CUSTO</t>
  </si>
  <si>
    <t>TOTAL DA RENUMERAÇÃO, ENCARGOS SOCIAIS, INSUMOS E E OUTROS COMPONENTES DE CUSTO</t>
  </si>
  <si>
    <t>8.1</t>
  </si>
  <si>
    <t>ISSQN OU ISS</t>
  </si>
  <si>
    <t>8.2</t>
  </si>
  <si>
    <t>COFINS</t>
  </si>
  <si>
    <t>8.3</t>
  </si>
  <si>
    <t>PIS</t>
  </si>
  <si>
    <t>TOTAL DE TRIBUTOS</t>
  </si>
  <si>
    <t>9.0 - RENUMERAÇÃO, ENCARGOS SOCIAIS, INSUMOS, OUTROS COMPONENTES DE CUSTO E TRIBUTOS</t>
  </si>
  <si>
    <t>9.1</t>
  </si>
  <si>
    <t>TOTAL DA RENUMERAÇÃO, ENCARGOS SOCIAIS, INSUMOS, OUTROS COMPONENTES DE CUSTO</t>
  </si>
  <si>
    <t>9.2</t>
  </si>
  <si>
    <t>TRIBUTOS</t>
  </si>
  <si>
    <t>2.5 ENCARGOS SOCIAIS DO GRUPO E</t>
  </si>
  <si>
    <t>2.5.1</t>
  </si>
  <si>
    <t>INCIDÊNCIA DO FGTS (ITEM 2.1.6) EXCLUSIVAMENTE SOBRE AVISO PRÉVIO INDENIZADO (ITEM 2.3.1).</t>
  </si>
  <si>
    <t>2.5.2</t>
  </si>
  <si>
    <t>INCIDÊNCIA DO FGTS (ITEM 2.1.6) EXCLUSIVAMENTE SOBRE O PERÍODO MÉDIO DE AFASTAMENTO SUPERIOR A 15 DIAS MOTIVADO POR ACIDENTE DE TRABALHO (ITEM 2.2.6)</t>
  </si>
  <si>
    <t>2.6 ENCARGOS SOCIAIS DO GRUPO F</t>
  </si>
  <si>
    <t>2.6.1</t>
  </si>
  <si>
    <t>INCIDÊNCIA DOS ENCARGOS DO GRUPO "A" SOBRE OS VALORES CONSTANTES DA BASE DO CÁLCULO REFERENTE AO SALÁRIO MATERNIDADE [(salário + 13º/12 x 4)] x 0,02</t>
  </si>
  <si>
    <t>TOTAL DOS ENCARGOS SOCIAIS  DO GRUPO E</t>
  </si>
  <si>
    <t>TOTAL DOS ENCARGOS SOCIAIS  DO GRUPO F</t>
  </si>
  <si>
    <t>3.6</t>
  </si>
  <si>
    <t>3.7</t>
  </si>
  <si>
    <t>TOTAL DOS ENCARGOS SOCIAIS DO GRUPO E</t>
  </si>
  <si>
    <t>TOTAL DOS ENCARGOS SOCIAIS DO GRUPO F</t>
  </si>
  <si>
    <t>VALOR TOTAL ESTIMADO PARA 12 (DOZE) MESES:</t>
  </si>
  <si>
    <t>VALOR UNITÁRIO POR POSTO</t>
  </si>
  <si>
    <t>10. RESUMO DO POSTO DE TRABALHO</t>
  </si>
  <si>
    <t>PLANILHA DE COMPOSIÇÃO DE CUSTOS DOS SERVIÇOS TERCEIRIZADOS</t>
  </si>
  <si>
    <t>8.0 - TRIBUTOS = (2.798,47/(1-8,65%))*ISS,CONFIS,PIS (%)</t>
  </si>
  <si>
    <t>RENUMERAÇÃO, ENCARGOS SOCIAIS, INSUMOS, OUTROS COMPONENTES DE CUSTO E TRIBUTOS.</t>
  </si>
  <si>
    <t>variável</t>
  </si>
  <si>
    <t>FIXO</t>
  </si>
  <si>
    <r>
      <t xml:space="preserve">FÉRIAS   (incluindo 1/3 constitucional)         </t>
    </r>
    <r>
      <rPr>
        <sz val="9"/>
        <color indexed="10"/>
        <rFont val="Arial"/>
        <family val="2"/>
      </rPr>
      <t>{[(1+1/3)/12]x100} = 11,111%</t>
    </r>
  </si>
  <si>
    <r>
      <t xml:space="preserve">AVISO PRÉVIO                                                     </t>
    </r>
    <r>
      <rPr>
        <sz val="9"/>
        <color indexed="10"/>
        <rFont val="Arial"/>
        <family val="2"/>
      </rPr>
      <t xml:space="preserve"> {[(7/30)/12]x100} = 1,944%</t>
    </r>
  </si>
  <si>
    <r>
      <t xml:space="preserve">13º SALÁRIO                                           </t>
    </r>
    <r>
      <rPr>
        <sz val="9"/>
        <color indexed="10"/>
        <rFont val="Arial"/>
        <family val="2"/>
      </rPr>
      <t>13º Salário   [(1/12)x100] = 8,333%</t>
    </r>
  </si>
  <si>
    <t>2.2.8</t>
  </si>
  <si>
    <r>
      <t xml:space="preserve">INDENIZAÇÃO (rescisão sem justa causa – contribuição de 10% do FGTS - empregados inicialmente contratados) </t>
    </r>
    <r>
      <rPr>
        <sz val="10"/>
        <color indexed="53"/>
        <rFont val="Calibri"/>
        <family val="2"/>
      </rPr>
      <t xml:space="preserve">        </t>
    </r>
    <r>
      <rPr>
        <sz val="10"/>
        <color indexed="10"/>
        <rFont val="Calibri"/>
        <family val="2"/>
      </rPr>
      <t>(1x0,1x0,08)x100</t>
    </r>
  </si>
  <si>
    <r>
      <t xml:space="preserve">INDENIZAÇÃO (rescisão sem justa causa – contribuição de 10% do FGTS - empregados que substituídos)      </t>
    </r>
    <r>
      <rPr>
        <sz val="10"/>
        <color indexed="10"/>
        <rFont val="Calibri"/>
        <family val="2"/>
      </rPr>
      <t xml:space="preserve">  </t>
    </r>
    <r>
      <rPr>
        <sz val="10"/>
        <color indexed="10"/>
        <rFont val="Calibri"/>
        <family val="2"/>
      </rPr>
      <t>(1x0,1x0,004)x100</t>
    </r>
  </si>
  <si>
    <t>Desconto legal sobre transporte (salário base-6%)</t>
  </si>
  <si>
    <t xml:space="preserve">TOTAL DOS ENCARGOS SOCIAIS  DO GRUPO D </t>
  </si>
  <si>
    <t>Salário</t>
  </si>
  <si>
    <t>Total mensal estimado</t>
  </si>
  <si>
    <t>Total anual</t>
  </si>
  <si>
    <t>TOTAL</t>
  </si>
  <si>
    <t>Posto de serviço</t>
  </si>
  <si>
    <t>VALE TRANSPORTE(3,80*2*22DIAS)</t>
  </si>
  <si>
    <t>VALE REFEIÇÃO ( R$ 330,00- 5%) = 313,50*1</t>
  </si>
  <si>
    <t>VALOR DO DIA SEM DIÁRIAS</t>
  </si>
  <si>
    <t>VALOR DO DIA COM DIÁRIAS</t>
  </si>
  <si>
    <t>Exames admissionais, programas e treinamentos</t>
  </si>
  <si>
    <t>Depreciação de Equipamentos e ferramentas</t>
  </si>
  <si>
    <t>Equipamentos de proteção individual</t>
  </si>
  <si>
    <t>UNIFORMES =(8,48*1)</t>
  </si>
  <si>
    <t>SEGURO DE VIDA EM GRUPO (10,33*1)</t>
  </si>
  <si>
    <r>
      <t xml:space="preserve">AVISO PRÉVIO INDENIZADO                                               </t>
    </r>
    <r>
      <rPr>
        <sz val="9"/>
        <color indexed="10"/>
        <rFont val="Arial"/>
        <family val="2"/>
      </rPr>
      <t xml:space="preserve">{[0,05x(1/12)]x100} </t>
    </r>
  </si>
  <si>
    <r>
      <t xml:space="preserve">INDENIZAÇÃO ADICIONAL                                                    </t>
    </r>
    <r>
      <rPr>
        <sz val="9"/>
        <color indexed="10"/>
        <rFont val="Arial"/>
        <family val="2"/>
      </rPr>
      <t xml:space="preserve"> [0,02x(1/12)]x100 </t>
    </r>
  </si>
  <si>
    <r>
      <t xml:space="preserve">INDENIZAÇÃO (rescisão sem justa causa – multa de 40% do FGTS - empregados inicialmente contratados)                            </t>
    </r>
    <r>
      <rPr>
        <sz val="10"/>
        <color indexed="10"/>
        <rFont val="Calibri"/>
        <family val="2"/>
      </rPr>
      <t>(1x 0,4x0,08)x100</t>
    </r>
  </si>
  <si>
    <r>
      <t xml:space="preserve">INDENIZAÇÃO (rescisão sem justa causa – multa de 40% do FGTS - empregados que serão substituídos)                   </t>
    </r>
    <r>
      <rPr>
        <sz val="10"/>
        <color indexed="10"/>
        <rFont val="Calibri"/>
        <family val="2"/>
      </rPr>
      <t>(1x0,4x0,004)x100</t>
    </r>
  </si>
  <si>
    <r>
      <t xml:space="preserve">AUXILIO DOENÇA                                                </t>
    </r>
    <r>
      <rPr>
        <sz val="9"/>
        <color indexed="10"/>
        <rFont val="Arial"/>
        <family val="2"/>
      </rPr>
      <t>{[(5/30)/12]x100} = 1,389%</t>
    </r>
  </si>
  <si>
    <r>
      <t xml:space="preserve">LICENÇA PATERNIDADE/MATERN   </t>
    </r>
    <r>
      <rPr>
        <sz val="9"/>
        <color indexed="10"/>
        <rFont val="Arial"/>
        <family val="2"/>
      </rPr>
      <t xml:space="preserve"> {[(5/30)/12]x0,01} x 100 = 0,021%</t>
    </r>
  </si>
  <si>
    <r>
      <t xml:space="preserve">FALTAS LEGAIS                                                    </t>
    </r>
    <r>
      <rPr>
        <sz val="9"/>
        <color indexed="10"/>
        <rFont val="Arial"/>
        <family val="2"/>
      </rPr>
      <t xml:space="preserve"> {[(2/30)/12]x100} = 0,556%</t>
    </r>
  </si>
  <si>
    <r>
      <t xml:space="preserve">ACIDENTE DO TRABALHO                     </t>
    </r>
    <r>
      <rPr>
        <sz val="9"/>
        <color indexed="10"/>
        <rFont val="Arial"/>
        <family val="2"/>
      </rPr>
      <t>{[(15/30)/12]*0,08}x100 = 0,333%</t>
    </r>
  </si>
  <si>
    <r>
      <t xml:space="preserve"> Férias sobre Licença Maternidade </t>
    </r>
    <r>
      <rPr>
        <sz val="9"/>
        <color indexed="10"/>
        <rFont val="Arial"/>
        <family val="2"/>
      </rPr>
      <t>[(0,111x0,02x0,333)x100] = 0,074%</t>
    </r>
  </si>
  <si>
    <t>VALOR UNITÁRIO DO POSTO</t>
  </si>
  <si>
    <t>http://www.febrac.org.br/novafebrac/images/documentos/BA000610.2017.pdf</t>
  </si>
  <si>
    <t>POSTO DE SERVIÇO - AGENTE DE LIMPEZA</t>
  </si>
  <si>
    <t>OUTROS</t>
  </si>
  <si>
    <t>VALE TRANSPORTE</t>
  </si>
  <si>
    <t>VALE REFEIÇÃO - CESTA ALIENTACAO</t>
  </si>
  <si>
    <t>VALOR MENSAL PARA POSTOS</t>
  </si>
  <si>
    <t>POSTO DE SERVIÇO - SUPERVISOR</t>
  </si>
  <si>
    <t>OUTROS -</t>
  </si>
  <si>
    <t>POSTO DE SERVIÇO - GARÇOM</t>
  </si>
  <si>
    <t>POSTO DE SERVIÇO - COPEIRA</t>
  </si>
  <si>
    <t>VALOR PARA OS 4 POSTOS</t>
  </si>
  <si>
    <t>AGENTE DE LIMPEZA</t>
  </si>
  <si>
    <t>SUPERVISOR</t>
  </si>
  <si>
    <t>COPEIRA</t>
  </si>
  <si>
    <t>GARÇOM</t>
  </si>
  <si>
    <t>ARTIFICE</t>
  </si>
  <si>
    <t>JARDINEIRO</t>
  </si>
  <si>
    <t>POSTO DE SERVIÇO - ARTIFICE</t>
  </si>
  <si>
    <t>POSTO DE SERVIÇO - JARDINEIRO</t>
  </si>
  <si>
    <t>VALORES CONTRATUAIS - ACT 2018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</si>
</sst>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* #,##0_);_(* \(#,##0\);_(* &quot;-&quot;??_);_(@_)"/>
    <numFmt numFmtId="174" formatCode="_(* #,##0.000_);_(* \(#,##0.000\);_(* &quot;-&quot;??_);_(@_)"/>
    <numFmt numFmtId="175" formatCode="_(* #,##0.0000_);_(* \(#,##0.0000\);_(* &quot;-&quot;??_);_(@_)"/>
    <numFmt numFmtId="176" formatCode="_(* #,##0.00000_);_(* \(#,##0.00000\);_(* &quot;-&quot;??_);_(@_)"/>
    <numFmt numFmtId="177" formatCode="_(* #,##0.000000_);_(* \(#,##0.000000\);_(* &quot;-&quot;??_);_(@_)"/>
    <numFmt numFmtId="178" formatCode="_(* #,##0.0000000_);_(* \(#,##0.0000000\);_(* &quot;-&quot;??_);_(@_)"/>
    <numFmt numFmtId="179" formatCode="0.000%"/>
    <numFmt numFmtId="180" formatCode="0.0"/>
    <numFmt numFmtId="181" formatCode="0.000000000"/>
    <numFmt numFmtId="182" formatCode="0.0%"/>
    <numFmt numFmtId="183" formatCode="0.0000"/>
    <numFmt numFmtId="184" formatCode="0.000"/>
    <numFmt numFmtId="185" formatCode="#,##0.00;[Red]#,##0.00"/>
    <numFmt numFmtId="186" formatCode="&quot;Sim&quot;;&quot;Sim&quot;;&quot;Não&quot;"/>
    <numFmt numFmtId="187" formatCode="&quot;Verdadeiro&quot;;&quot;Verdadeiro&quot;;&quot;Falso&quot;"/>
    <numFmt numFmtId="188" formatCode="&quot;Ativar&quot;;&quot;Ativar&quot;;&quot;Desativar&quot;"/>
    <numFmt numFmtId="189" formatCode="[$€-2]\ #,##0.00_);[Red]\([$€-2]\ #,##0.00\)"/>
    <numFmt numFmtId="190" formatCode="#,##0.000"/>
    <numFmt numFmtId="191" formatCode="#,##0.0"/>
    <numFmt numFmtId="192" formatCode="&quot;R$&quot;\ #,##0.00"/>
    <numFmt numFmtId="193" formatCode="mmm/yyyy"/>
    <numFmt numFmtId="194" formatCode="&quot;R$&quot;\ #,##0.000"/>
    <numFmt numFmtId="195" formatCode="0.00000000"/>
    <numFmt numFmtId="196" formatCode="0.0000000"/>
    <numFmt numFmtId="197" formatCode="0.000000"/>
    <numFmt numFmtId="198" formatCode="0.00000"/>
    <numFmt numFmtId="199" formatCode="0.0000%"/>
    <numFmt numFmtId="200" formatCode="_-&quot;R$&quot;\ * #,##0.000_-;\-&quot;R$&quot;\ * #,##0.000_-;_-&quot;R$&quot;\ * &quot;-&quot;???_-;_-@_-"/>
    <numFmt numFmtId="201" formatCode="&quot;Ativado&quot;;&quot;Ativado&quot;;&quot;Desativado&quot;"/>
  </numFmts>
  <fonts count="55">
    <font>
      <sz val="11"/>
      <color theme="1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color indexed="10"/>
      <name val="Arial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53"/>
      <name val="Calibri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32" borderId="4" applyNumberFormat="0" applyFont="0" applyAlignment="0" applyProtection="0"/>
    <xf numFmtId="9" fontId="2" fillId="0" borderId="0" applyFont="0" applyFill="0" applyBorder="0" applyAlignment="0" applyProtection="0"/>
    <xf numFmtId="0" fontId="44" fillId="21" borderId="5" applyNumberFormat="0" applyAlignment="0" applyProtection="0"/>
    <xf numFmtId="169" fontId="2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171" fontId="2" fillId="0" borderId="0" applyFont="0" applyFill="0" applyBorder="0" applyAlignment="0" applyProtection="0"/>
  </cellStyleXfs>
  <cellXfs count="13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/>
    </xf>
    <xf numFmtId="172" fontId="4" fillId="0" borderId="0" xfId="47" applyNumberFormat="1" applyFont="1" applyAlignment="1">
      <alignment/>
    </xf>
    <xf numFmtId="14" fontId="3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10" fontId="6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/>
    </xf>
    <xf numFmtId="10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6" fillId="0" borderId="11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172" fontId="4" fillId="0" borderId="0" xfId="47" applyNumberFormat="1" applyFont="1" applyFill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0" fontId="5" fillId="0" borderId="12" xfId="0" applyFont="1" applyFill="1" applyBorder="1" applyAlignment="1">
      <alignment/>
    </xf>
    <xf numFmtId="10" fontId="6" fillId="0" borderId="13" xfId="0" applyNumberFormat="1" applyFont="1" applyFill="1" applyBorder="1" applyAlignment="1">
      <alignment/>
    </xf>
    <xf numFmtId="171" fontId="4" fillId="0" borderId="0" xfId="0" applyNumberFormat="1" applyFont="1" applyAlignment="1">
      <alignment/>
    </xf>
    <xf numFmtId="0" fontId="6" fillId="0" borderId="1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10" fontId="5" fillId="0" borderId="14" xfId="0" applyNumberFormat="1" applyFont="1" applyFill="1" applyBorder="1" applyAlignment="1">
      <alignment/>
    </xf>
    <xf numFmtId="0" fontId="4" fillId="0" borderId="0" xfId="0" applyFont="1" applyBorder="1" applyAlignment="1">
      <alignment horizontal="justify" vertical="top" wrapText="1"/>
    </xf>
    <xf numFmtId="0" fontId="6" fillId="33" borderId="15" xfId="0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center" vertical="center"/>
    </xf>
    <xf numFmtId="10" fontId="6" fillId="0" borderId="10" xfId="0" applyNumberFormat="1" applyFont="1" applyFill="1" applyBorder="1" applyAlignment="1">
      <alignment/>
    </xf>
    <xf numFmtId="0" fontId="3" fillId="0" borderId="17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  <xf numFmtId="14" fontId="3" fillId="0" borderId="16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/>
    </xf>
    <xf numFmtId="172" fontId="5" fillId="0" borderId="20" xfId="47" applyNumberFormat="1" applyFont="1" applyBorder="1" applyAlignment="1">
      <alignment horizontal="center"/>
    </xf>
    <xf numFmtId="0" fontId="5" fillId="0" borderId="21" xfId="0" applyFon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6" fillId="33" borderId="23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top"/>
    </xf>
    <xf numFmtId="172" fontId="5" fillId="0" borderId="20" xfId="47" applyNumberFormat="1" applyFont="1" applyBorder="1" applyAlignment="1">
      <alignment horizontal="right"/>
    </xf>
    <xf numFmtId="172" fontId="5" fillId="0" borderId="20" xfId="47" applyNumberFormat="1" applyFont="1" applyBorder="1" applyAlignment="1">
      <alignment/>
    </xf>
    <xf numFmtId="0" fontId="5" fillId="0" borderId="25" xfId="0" applyFont="1" applyFill="1" applyBorder="1" applyAlignment="1">
      <alignment horizontal="center" vertical="top"/>
    </xf>
    <xf numFmtId="172" fontId="5" fillId="0" borderId="20" xfId="47" applyNumberFormat="1" applyFont="1" applyFill="1" applyBorder="1" applyAlignment="1">
      <alignment/>
    </xf>
    <xf numFmtId="0" fontId="6" fillId="0" borderId="26" xfId="0" applyFont="1" applyFill="1" applyBorder="1" applyAlignment="1">
      <alignment horizontal="left"/>
    </xf>
    <xf numFmtId="4" fontId="6" fillId="0" borderId="27" xfId="0" applyNumberFormat="1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172" fontId="5" fillId="0" borderId="22" xfId="47" applyNumberFormat="1" applyFont="1" applyBorder="1" applyAlignment="1">
      <alignment/>
    </xf>
    <xf numFmtId="0" fontId="6" fillId="0" borderId="28" xfId="0" applyFont="1" applyFill="1" applyBorder="1" applyAlignment="1">
      <alignment horizontal="center"/>
    </xf>
    <xf numFmtId="172" fontId="5" fillId="0" borderId="27" xfId="47" applyNumberFormat="1" applyFont="1" applyBorder="1" applyAlignment="1">
      <alignment/>
    </xf>
    <xf numFmtId="10" fontId="6" fillId="0" borderId="11" xfId="0" applyNumberFormat="1" applyFont="1" applyFill="1" applyBorder="1" applyAlignment="1">
      <alignment/>
    </xf>
    <xf numFmtId="172" fontId="6" fillId="0" borderId="27" xfId="47" applyNumberFormat="1" applyFont="1" applyFill="1" applyBorder="1" applyAlignment="1">
      <alignment/>
    </xf>
    <xf numFmtId="171" fontId="4" fillId="0" borderId="0" xfId="0" applyNumberFormat="1" applyFont="1" applyFill="1" applyAlignment="1">
      <alignment/>
    </xf>
    <xf numFmtId="0" fontId="6" fillId="0" borderId="26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horizontal="justify" vertical="top" wrapText="1"/>
    </xf>
    <xf numFmtId="172" fontId="5" fillId="34" borderId="20" xfId="47" applyNumberFormat="1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 vertical="top" wrapText="1"/>
    </xf>
    <xf numFmtId="172" fontId="5" fillId="0" borderId="12" xfId="47" applyNumberFormat="1" applyFont="1" applyBorder="1" applyAlignment="1">
      <alignment/>
    </xf>
    <xf numFmtId="10" fontId="5" fillId="0" borderId="10" xfId="0" applyNumberFormat="1" applyFont="1" applyFill="1" applyBorder="1" applyAlignment="1">
      <alignment vertical="center"/>
    </xf>
    <xf numFmtId="179" fontId="9" fillId="0" borderId="10" xfId="0" applyNumberFormat="1" applyFont="1" applyBorder="1" applyAlignment="1">
      <alignment vertical="center"/>
    </xf>
    <xf numFmtId="172" fontId="4" fillId="0" borderId="0" xfId="47" applyNumberFormat="1" applyFont="1" applyBorder="1" applyAlignment="1">
      <alignment/>
    </xf>
    <xf numFmtId="0" fontId="4" fillId="0" borderId="0" xfId="0" applyFont="1" applyBorder="1" applyAlignment="1">
      <alignment/>
    </xf>
    <xf numFmtId="179" fontId="4" fillId="0" borderId="0" xfId="0" applyNumberFormat="1" applyFont="1" applyBorder="1" applyAlignment="1">
      <alignment/>
    </xf>
    <xf numFmtId="179" fontId="4" fillId="0" borderId="10" xfId="51" applyNumberFormat="1" applyFont="1" applyBorder="1" applyAlignment="1">
      <alignment/>
    </xf>
    <xf numFmtId="179" fontId="4" fillId="0" borderId="10" xfId="0" applyNumberFormat="1" applyFont="1" applyBorder="1" applyAlignment="1">
      <alignment/>
    </xf>
    <xf numFmtId="171" fontId="4" fillId="0" borderId="10" xfId="0" applyNumberFormat="1" applyFont="1" applyBorder="1" applyAlignment="1">
      <alignment/>
    </xf>
    <xf numFmtId="10" fontId="6" fillId="35" borderId="10" xfId="0" applyNumberFormat="1" applyFont="1" applyFill="1" applyBorder="1" applyAlignment="1">
      <alignment/>
    </xf>
    <xf numFmtId="172" fontId="6" fillId="35" borderId="20" xfId="47" applyNumberFormat="1" applyFont="1" applyFill="1" applyBorder="1" applyAlignment="1">
      <alignment/>
    </xf>
    <xf numFmtId="10" fontId="6" fillId="35" borderId="10" xfId="0" applyNumberFormat="1" applyFont="1" applyFill="1" applyBorder="1" applyAlignment="1">
      <alignment/>
    </xf>
    <xf numFmtId="172" fontId="6" fillId="35" borderId="12" xfId="47" applyNumberFormat="1" applyFont="1" applyFill="1" applyBorder="1" applyAlignment="1">
      <alignment/>
    </xf>
    <xf numFmtId="172" fontId="4" fillId="35" borderId="0" xfId="47" applyNumberFormat="1" applyFont="1" applyFill="1" applyAlignment="1">
      <alignment/>
    </xf>
    <xf numFmtId="0" fontId="4" fillId="35" borderId="0" xfId="0" applyFont="1" applyFill="1" applyAlignment="1">
      <alignment/>
    </xf>
    <xf numFmtId="44" fontId="4" fillId="0" borderId="0" xfId="0" applyNumberFormat="1" applyFont="1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/>
    </xf>
    <xf numFmtId="192" fontId="53" fillId="36" borderId="10" xfId="0" applyNumberFormat="1" applyFont="1" applyFill="1" applyBorder="1" applyAlignment="1">
      <alignment/>
    </xf>
    <xf numFmtId="0" fontId="52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3" fontId="6" fillId="35" borderId="10" xfId="0" applyNumberFormat="1" applyFont="1" applyFill="1" applyBorder="1" applyAlignment="1">
      <alignment/>
    </xf>
    <xf numFmtId="10" fontId="5" fillId="0" borderId="10" xfId="0" applyNumberFormat="1" applyFont="1" applyFill="1" applyBorder="1" applyAlignment="1">
      <alignment/>
    </xf>
    <xf numFmtId="192" fontId="52" fillId="0" borderId="10" xfId="0" applyNumberFormat="1" applyFont="1" applyBorder="1" applyAlignment="1">
      <alignment horizontal="center"/>
    </xf>
    <xf numFmtId="192" fontId="52" fillId="0" borderId="10" xfId="0" applyNumberFormat="1" applyFont="1" applyBorder="1" applyAlignment="1">
      <alignment/>
    </xf>
    <xf numFmtId="179" fontId="5" fillId="0" borderId="10" xfId="0" applyNumberFormat="1" applyFont="1" applyFill="1" applyBorder="1" applyAlignment="1">
      <alignment/>
    </xf>
    <xf numFmtId="179" fontId="6" fillId="35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9" fillId="0" borderId="10" xfId="0" applyFont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top" wrapText="1"/>
    </xf>
    <xf numFmtId="4" fontId="54" fillId="0" borderId="0" xfId="0" applyNumberFormat="1" applyFont="1" applyBorder="1" applyAlignment="1">
      <alignment horizontal="center" vertical="center" wrapText="1"/>
    </xf>
    <xf numFmtId="0" fontId="6" fillId="35" borderId="26" xfId="0" applyFont="1" applyFill="1" applyBorder="1" applyAlignment="1">
      <alignment horizontal="left"/>
    </xf>
    <xf numFmtId="0" fontId="6" fillId="35" borderId="13" xfId="0" applyFont="1" applyFill="1" applyBorder="1" applyAlignment="1">
      <alignment horizontal="left"/>
    </xf>
    <xf numFmtId="0" fontId="6" fillId="35" borderId="26" xfId="0" applyFont="1" applyFill="1" applyBorder="1" applyAlignment="1">
      <alignment horizontal="justify" vertical="top" wrapText="1"/>
    </xf>
    <xf numFmtId="0" fontId="6" fillId="35" borderId="13" xfId="0" applyFont="1" applyFill="1" applyBorder="1" applyAlignment="1">
      <alignment horizontal="justify" vertical="top" wrapText="1"/>
    </xf>
    <xf numFmtId="0" fontId="6" fillId="33" borderId="26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/>
    </xf>
    <xf numFmtId="0" fontId="6" fillId="33" borderId="27" xfId="0" applyFont="1" applyFill="1" applyBorder="1" applyAlignment="1">
      <alignment horizontal="left" vertical="center"/>
    </xf>
    <xf numFmtId="0" fontId="6" fillId="33" borderId="26" xfId="0" applyFont="1" applyFill="1" applyBorder="1" applyAlignment="1">
      <alignment horizontal="justify" vertical="center" wrapText="1"/>
    </xf>
    <xf numFmtId="0" fontId="6" fillId="33" borderId="11" xfId="0" applyFont="1" applyFill="1" applyBorder="1" applyAlignment="1">
      <alignment horizontal="justify" vertical="center" wrapText="1"/>
    </xf>
    <xf numFmtId="0" fontId="6" fillId="33" borderId="27" xfId="0" applyFont="1" applyFill="1" applyBorder="1" applyAlignment="1">
      <alignment horizontal="justify" vertical="center" wrapText="1"/>
    </xf>
    <xf numFmtId="0" fontId="0" fillId="35" borderId="13" xfId="0" applyFill="1" applyBorder="1" applyAlignment="1">
      <alignment/>
    </xf>
    <xf numFmtId="0" fontId="6" fillId="37" borderId="26" xfId="0" applyFont="1" applyFill="1" applyBorder="1" applyAlignment="1">
      <alignment horizontal="justify" vertical="center" wrapText="1"/>
    </xf>
    <xf numFmtId="0" fontId="6" fillId="37" borderId="11" xfId="0" applyFont="1" applyFill="1" applyBorder="1" applyAlignment="1">
      <alignment horizontal="justify" vertical="center" wrapText="1"/>
    </xf>
    <xf numFmtId="0" fontId="6" fillId="37" borderId="27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37" borderId="26" xfId="0" applyFont="1" applyFill="1" applyBorder="1" applyAlignment="1">
      <alignment horizontal="left" vertical="center"/>
    </xf>
    <xf numFmtId="0" fontId="6" fillId="37" borderId="11" xfId="0" applyFont="1" applyFill="1" applyBorder="1" applyAlignment="1">
      <alignment horizontal="left" vertical="center"/>
    </xf>
    <xf numFmtId="0" fontId="6" fillId="37" borderId="27" xfId="0" applyFont="1" applyFill="1" applyBorder="1" applyAlignment="1">
      <alignment horizontal="left" vertical="center"/>
    </xf>
    <xf numFmtId="0" fontId="6" fillId="35" borderId="11" xfId="0" applyFont="1" applyFill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top" wrapText="1"/>
    </xf>
    <xf numFmtId="0" fontId="3" fillId="33" borderId="33" xfId="0" applyFont="1" applyFill="1" applyBorder="1" applyAlignment="1">
      <alignment horizontal="center" vertical="top" wrapText="1"/>
    </xf>
    <xf numFmtId="0" fontId="3" fillId="33" borderId="34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left"/>
    </xf>
    <xf numFmtId="0" fontId="3" fillId="33" borderId="32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left"/>
    </xf>
    <xf numFmtId="0" fontId="5" fillId="0" borderId="37" xfId="0" applyFont="1" applyBorder="1" applyAlignment="1">
      <alignment horizontal="left"/>
    </xf>
    <xf numFmtId="0" fontId="40" fillId="0" borderId="35" xfId="44" applyBorder="1" applyAlignment="1" applyProtection="1">
      <alignment horizontal="left"/>
      <protection/>
    </xf>
    <xf numFmtId="0" fontId="53" fillId="36" borderId="10" xfId="0" applyFont="1" applyFill="1" applyBorder="1" applyAlignment="1">
      <alignment horizontal="center"/>
    </xf>
    <xf numFmtId="0" fontId="53" fillId="36" borderId="12" xfId="0" applyFont="1" applyFill="1" applyBorder="1" applyAlignment="1">
      <alignment horizontal="center"/>
    </xf>
    <xf numFmtId="0" fontId="53" fillId="36" borderId="13" xfId="0" applyFont="1" applyFill="1" applyBorder="1" applyAlignment="1">
      <alignment horizontal="center"/>
    </xf>
    <xf numFmtId="171" fontId="6" fillId="35" borderId="10" xfId="62" applyFont="1" applyFill="1" applyBorder="1" applyAlignment="1">
      <alignment/>
    </xf>
    <xf numFmtId="0" fontId="52" fillId="0" borderId="12" xfId="0" applyFont="1" applyBorder="1" applyAlignment="1">
      <alignment/>
    </xf>
    <xf numFmtId="192" fontId="52" fillId="0" borderId="13" xfId="0" applyNumberFormat="1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brac.org.br/novafebrac/images/documentos/BA000610.2017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view="pageBreakPreview" zoomScaleSheetLayoutView="100" zoomScalePageLayoutView="0" workbookViewId="0" topLeftCell="A1">
      <selection activeCell="D93" sqref="D93"/>
    </sheetView>
  </sheetViews>
  <sheetFormatPr defaultColWidth="9.140625" defaultRowHeight="15"/>
  <cols>
    <col min="1" max="1" width="7.421875" style="2" customWidth="1"/>
    <col min="2" max="2" width="62.00390625" style="2" customWidth="1"/>
    <col min="3" max="3" width="9.421875" style="2" bestFit="1" customWidth="1"/>
    <col min="4" max="4" width="16.57421875" style="2" customWidth="1"/>
    <col min="5" max="5" width="12.140625" style="2" bestFit="1" customWidth="1"/>
    <col min="6" max="6" width="12.57421875" style="3" bestFit="1" customWidth="1"/>
    <col min="7" max="7" width="12.7109375" style="2" bestFit="1" customWidth="1"/>
    <col min="8" max="8" width="10.00390625" style="3" bestFit="1" customWidth="1"/>
    <col min="9" max="16384" width="9.140625" style="2" customWidth="1"/>
  </cols>
  <sheetData>
    <row r="1" spans="1:4" ht="37.5" customHeight="1">
      <c r="A1" s="27"/>
      <c r="B1" s="111"/>
      <c r="C1" s="112"/>
      <c r="D1" s="1" t="s">
        <v>0</v>
      </c>
    </row>
    <row r="2" spans="1:4" ht="19.5" customHeight="1">
      <c r="A2" s="29"/>
      <c r="B2" s="113"/>
      <c r="C2" s="114"/>
      <c r="D2" s="4">
        <v>43271</v>
      </c>
    </row>
    <row r="3" spans="1:4" ht="14.25" customHeight="1" thickBot="1">
      <c r="A3" s="28"/>
      <c r="B3" s="30"/>
      <c r="C3" s="30"/>
      <c r="D3" s="31"/>
    </row>
    <row r="4" spans="1:4" ht="21" customHeight="1" thickBot="1">
      <c r="A4" s="115" t="s">
        <v>126</v>
      </c>
      <c r="B4" s="116"/>
      <c r="C4" s="116"/>
      <c r="D4" s="117"/>
    </row>
    <row r="5" spans="1:4" ht="13.5" thickBot="1">
      <c r="A5" s="23"/>
      <c r="B5" s="23"/>
      <c r="C5" s="23"/>
      <c r="D5" s="23"/>
    </row>
    <row r="6" spans="1:4" ht="13.5" thickBot="1">
      <c r="A6" s="118" t="s">
        <v>164</v>
      </c>
      <c r="B6" s="119"/>
      <c r="C6" s="119"/>
      <c r="D6" s="120"/>
    </row>
    <row r="7" spans="1:4" ht="15.75" thickBot="1">
      <c r="A7" s="127" t="s">
        <v>163</v>
      </c>
      <c r="B7" s="121"/>
      <c r="C7" s="121"/>
      <c r="D7" s="121"/>
    </row>
    <row r="8" spans="1:4" ht="17.25" customHeight="1" thickBot="1">
      <c r="A8" s="122" t="s">
        <v>1</v>
      </c>
      <c r="B8" s="123"/>
      <c r="C8" s="123"/>
      <c r="D8" s="124"/>
    </row>
    <row r="9" spans="1:4" ht="12.75">
      <c r="A9" s="125" t="s">
        <v>2</v>
      </c>
      <c r="B9" s="126"/>
      <c r="C9" s="126"/>
      <c r="D9" s="32">
        <v>1</v>
      </c>
    </row>
    <row r="10" spans="1:4" ht="12.75">
      <c r="A10" s="105" t="s">
        <v>3</v>
      </c>
      <c r="B10" s="106"/>
      <c r="C10" s="106"/>
      <c r="D10" s="33">
        <v>954</v>
      </c>
    </row>
    <row r="11" spans="1:4" ht="12.75">
      <c r="A11" s="105" t="s">
        <v>4</v>
      </c>
      <c r="B11" s="106"/>
      <c r="C11" s="106"/>
      <c r="D11" s="55">
        <v>1009.52</v>
      </c>
    </row>
    <row r="12" spans="1:4" ht="12.75">
      <c r="A12" s="34"/>
      <c r="B12" s="5"/>
      <c r="C12" s="5"/>
      <c r="D12" s="35"/>
    </row>
    <row r="13" spans="1:4" ht="24">
      <c r="A13" s="36" t="s">
        <v>5</v>
      </c>
      <c r="B13" s="25" t="s">
        <v>6</v>
      </c>
      <c r="C13" s="24" t="s">
        <v>7</v>
      </c>
      <c r="D13" s="37" t="s">
        <v>8</v>
      </c>
    </row>
    <row r="14" spans="1:4" ht="12.75">
      <c r="A14" s="107" t="s">
        <v>9</v>
      </c>
      <c r="B14" s="108"/>
      <c r="C14" s="108"/>
      <c r="D14" s="109"/>
    </row>
    <row r="15" spans="1:4" ht="12.75">
      <c r="A15" s="38" t="s">
        <v>10</v>
      </c>
      <c r="B15" s="6" t="s">
        <v>11</v>
      </c>
      <c r="C15" s="7"/>
      <c r="D15" s="39">
        <f>D9*D11</f>
        <v>1009.52</v>
      </c>
    </row>
    <row r="16" spans="1:4" ht="12.75">
      <c r="A16" s="38" t="s">
        <v>12</v>
      </c>
      <c r="B16" s="8" t="s">
        <v>13</v>
      </c>
      <c r="C16" s="9">
        <v>0</v>
      </c>
      <c r="D16" s="40">
        <v>0</v>
      </c>
    </row>
    <row r="17" spans="1:4" ht="12.75">
      <c r="A17" s="38" t="s">
        <v>14</v>
      </c>
      <c r="B17" s="8" t="s">
        <v>15</v>
      </c>
      <c r="C17" s="9">
        <v>0</v>
      </c>
      <c r="D17" s="40">
        <v>0</v>
      </c>
    </row>
    <row r="18" spans="1:4" ht="12.75">
      <c r="A18" s="41" t="s">
        <v>16</v>
      </c>
      <c r="B18" s="10" t="s">
        <v>17</v>
      </c>
      <c r="C18" s="9">
        <v>0</v>
      </c>
      <c r="D18" s="42">
        <f>(D11*22)*C18</f>
        <v>0</v>
      </c>
    </row>
    <row r="19" spans="1:4" ht="12.75">
      <c r="A19" s="38" t="s">
        <v>18</v>
      </c>
      <c r="B19" s="8" t="s">
        <v>19</v>
      </c>
      <c r="C19" s="9">
        <v>0</v>
      </c>
      <c r="D19" s="40">
        <f>D15*C19</f>
        <v>0</v>
      </c>
    </row>
    <row r="20" spans="1:4" ht="12.75">
      <c r="A20" s="90" t="s">
        <v>20</v>
      </c>
      <c r="B20" s="110"/>
      <c r="C20" s="91"/>
      <c r="D20" s="68">
        <f>SUM(D15:D19)</f>
        <v>1009.52</v>
      </c>
    </row>
    <row r="21" spans="1:8" s="12" customFormat="1" ht="12.75">
      <c r="A21" s="43"/>
      <c r="B21" s="11"/>
      <c r="C21" s="11"/>
      <c r="D21" s="44"/>
      <c r="F21" s="13"/>
      <c r="H21" s="13"/>
    </row>
    <row r="22" spans="1:4" ht="12.75">
      <c r="A22" s="97" t="s">
        <v>21</v>
      </c>
      <c r="B22" s="98" t="s">
        <v>22</v>
      </c>
      <c r="C22" s="98"/>
      <c r="D22" s="99"/>
    </row>
    <row r="23" spans="1:4" ht="24.75" customHeight="1">
      <c r="A23" s="101" t="s">
        <v>23</v>
      </c>
      <c r="B23" s="102" t="s">
        <v>22</v>
      </c>
      <c r="C23" s="102"/>
      <c r="D23" s="103"/>
    </row>
    <row r="24" spans="1:4" ht="12.75">
      <c r="A24" s="56" t="s">
        <v>24</v>
      </c>
      <c r="B24" s="10" t="s">
        <v>25</v>
      </c>
      <c r="C24" s="9">
        <v>0.2</v>
      </c>
      <c r="D24" s="40">
        <f>$D$20*C24</f>
        <v>201.904</v>
      </c>
    </row>
    <row r="25" spans="1:4" ht="12.75">
      <c r="A25" s="56" t="s">
        <v>26</v>
      </c>
      <c r="B25" s="10" t="s">
        <v>27</v>
      </c>
      <c r="C25" s="9">
        <v>0</v>
      </c>
      <c r="D25" s="40">
        <f aca="true" t="shared" si="0" ref="D25:D31">$D$20*C25</f>
        <v>0</v>
      </c>
    </row>
    <row r="26" spans="1:4" ht="12.75">
      <c r="A26" s="56" t="s">
        <v>28</v>
      </c>
      <c r="B26" s="10" t="s">
        <v>29</v>
      </c>
      <c r="C26" s="9">
        <v>0</v>
      </c>
      <c r="D26" s="40">
        <f t="shared" si="0"/>
        <v>0</v>
      </c>
    </row>
    <row r="27" spans="1:4" ht="12.75">
      <c r="A27" s="56" t="s">
        <v>30</v>
      </c>
      <c r="B27" s="10" t="s">
        <v>31</v>
      </c>
      <c r="C27" s="9">
        <v>0</v>
      </c>
      <c r="D27" s="40">
        <f t="shared" si="0"/>
        <v>0</v>
      </c>
    </row>
    <row r="28" spans="1:4" ht="12.75">
      <c r="A28" s="56" t="s">
        <v>32</v>
      </c>
      <c r="B28" s="10" t="s">
        <v>33</v>
      </c>
      <c r="C28" s="9">
        <v>0.025</v>
      </c>
      <c r="D28" s="40">
        <f t="shared" si="0"/>
        <v>25.238</v>
      </c>
    </row>
    <row r="29" spans="1:4" ht="12.75">
      <c r="A29" s="56" t="s">
        <v>34</v>
      </c>
      <c r="B29" s="10" t="s">
        <v>35</v>
      </c>
      <c r="C29" s="9">
        <v>0.08</v>
      </c>
      <c r="D29" s="40">
        <f t="shared" si="0"/>
        <v>80.7616</v>
      </c>
    </row>
    <row r="30" spans="1:4" ht="12.75">
      <c r="A30" s="56" t="s">
        <v>36</v>
      </c>
      <c r="B30" s="10" t="s">
        <v>37</v>
      </c>
      <c r="C30" s="9">
        <v>0.01</v>
      </c>
      <c r="D30" s="40">
        <f t="shared" si="0"/>
        <v>10.0952</v>
      </c>
    </row>
    <row r="31" spans="1:4" ht="12.75">
      <c r="A31" s="56" t="s">
        <v>38</v>
      </c>
      <c r="B31" s="10" t="s">
        <v>39</v>
      </c>
      <c r="C31" s="9">
        <v>0.006</v>
      </c>
      <c r="D31" s="40">
        <f t="shared" si="0"/>
        <v>6.05712</v>
      </c>
    </row>
    <row r="32" spans="1:4" ht="12.75">
      <c r="A32" s="90" t="s">
        <v>40</v>
      </c>
      <c r="B32" s="91"/>
      <c r="C32" s="69">
        <f>SUM(C24:C31)</f>
        <v>0.321</v>
      </c>
      <c r="D32" s="68">
        <f>SUM(D24:D31)</f>
        <v>324.05591999999996</v>
      </c>
    </row>
    <row r="33" spans="1:8" s="12" customFormat="1" ht="12.75">
      <c r="A33" s="43"/>
      <c r="B33" s="11"/>
      <c r="C33" s="11"/>
      <c r="D33" s="44"/>
      <c r="F33" s="13"/>
      <c r="H33" s="13"/>
    </row>
    <row r="34" spans="1:7" ht="12.75">
      <c r="A34" s="101" t="s">
        <v>41</v>
      </c>
      <c r="B34" s="102" t="s">
        <v>22</v>
      </c>
      <c r="C34" s="102"/>
      <c r="D34" s="103"/>
      <c r="F34" s="61"/>
      <c r="G34" s="62"/>
    </row>
    <row r="35" spans="1:8" ht="12.75">
      <c r="A35" s="56" t="s">
        <v>42</v>
      </c>
      <c r="B35" s="10" t="s">
        <v>131</v>
      </c>
      <c r="C35" s="84">
        <v>0.11111</v>
      </c>
      <c r="D35" s="40">
        <f>$D$20*C35</f>
        <v>112.1677672</v>
      </c>
      <c r="E35" s="60">
        <f>(1+1/3)/12</f>
        <v>0.1111111111111111</v>
      </c>
      <c r="F35" s="3" t="s">
        <v>130</v>
      </c>
      <c r="G35" s="62"/>
      <c r="H35" s="2"/>
    </row>
    <row r="36" spans="1:8" ht="12.75">
      <c r="A36" s="56" t="s">
        <v>43</v>
      </c>
      <c r="B36" s="10" t="s">
        <v>157</v>
      </c>
      <c r="C36" s="84">
        <v>0.01389</v>
      </c>
      <c r="D36" s="40">
        <f aca="true" t="shared" si="1" ref="D36:D41">$D$20*C36</f>
        <v>14.0222328</v>
      </c>
      <c r="E36" s="60">
        <f>(5/30)/12</f>
        <v>0.013888888888888888</v>
      </c>
      <c r="F36" s="3" t="s">
        <v>130</v>
      </c>
      <c r="G36" s="62"/>
      <c r="H36" s="2"/>
    </row>
    <row r="37" spans="1:8" ht="12.75">
      <c r="A37" s="56" t="s">
        <v>44</v>
      </c>
      <c r="B37" s="10" t="s">
        <v>158</v>
      </c>
      <c r="C37" s="84">
        <v>0.00021</v>
      </c>
      <c r="D37" s="40">
        <f t="shared" si="1"/>
        <v>0.2119992</v>
      </c>
      <c r="E37" s="60">
        <f>(5/30)/12*0.015</f>
        <v>0.00020833333333333332</v>
      </c>
      <c r="F37" s="3" t="s">
        <v>130</v>
      </c>
      <c r="G37" s="62"/>
      <c r="H37" s="2"/>
    </row>
    <row r="38" spans="1:8" ht="12.75">
      <c r="A38" s="56" t="s">
        <v>45</v>
      </c>
      <c r="B38" s="10" t="s">
        <v>159</v>
      </c>
      <c r="C38" s="84">
        <v>0.00556</v>
      </c>
      <c r="D38" s="40">
        <f t="shared" si="1"/>
        <v>5.612931199999999</v>
      </c>
      <c r="E38" s="60">
        <f>(2/30)/12</f>
        <v>0.005555555555555556</v>
      </c>
      <c r="F38" s="3" t="s">
        <v>130</v>
      </c>
      <c r="G38" s="62"/>
      <c r="H38" s="2"/>
    </row>
    <row r="39" spans="1:8" ht="12.75">
      <c r="A39" s="56" t="s">
        <v>46</v>
      </c>
      <c r="B39" s="10" t="s">
        <v>160</v>
      </c>
      <c r="C39" s="84">
        <v>0.00333</v>
      </c>
      <c r="D39" s="40">
        <f t="shared" si="1"/>
        <v>3.3617016</v>
      </c>
      <c r="E39" s="60">
        <f>(15/30)/12*0.08</f>
        <v>0.003333333333333333</v>
      </c>
      <c r="F39" s="3" t="s">
        <v>130</v>
      </c>
      <c r="G39" s="62"/>
      <c r="H39" s="2"/>
    </row>
    <row r="40" spans="1:8" ht="12.75">
      <c r="A40" s="56" t="s">
        <v>47</v>
      </c>
      <c r="B40" s="10" t="s">
        <v>132</v>
      </c>
      <c r="C40" s="84">
        <v>0.01944</v>
      </c>
      <c r="D40" s="58">
        <f t="shared" si="1"/>
        <v>19.625068799999998</v>
      </c>
      <c r="E40" s="60">
        <f>(7/30)/12</f>
        <v>0.019444444444444445</v>
      </c>
      <c r="F40" s="3" t="s">
        <v>130</v>
      </c>
      <c r="G40" s="62"/>
      <c r="H40" s="2"/>
    </row>
    <row r="41" spans="1:8" ht="12.75">
      <c r="A41" s="56" t="s">
        <v>48</v>
      </c>
      <c r="B41" s="10" t="s">
        <v>133</v>
      </c>
      <c r="C41" s="84">
        <v>0.08333</v>
      </c>
      <c r="D41" s="40">
        <f t="shared" si="1"/>
        <v>84.1233016</v>
      </c>
      <c r="E41" s="60">
        <f>(1/12)</f>
        <v>0.08333333333333333</v>
      </c>
      <c r="F41" s="3" t="s">
        <v>130</v>
      </c>
      <c r="G41" s="62"/>
      <c r="H41" s="2"/>
    </row>
    <row r="42" spans="1:8" ht="12.75">
      <c r="A42" s="56" t="s">
        <v>134</v>
      </c>
      <c r="B42" s="10" t="s">
        <v>161</v>
      </c>
      <c r="C42" s="84">
        <v>0.00074</v>
      </c>
      <c r="D42" s="40">
        <f>$D$20*C42</f>
        <v>0.7470448</v>
      </c>
      <c r="E42" s="60">
        <f>0.1111*0.02*0.333</f>
        <v>0.000739926</v>
      </c>
      <c r="F42" s="3" t="s">
        <v>130</v>
      </c>
      <c r="G42" s="62"/>
      <c r="H42" s="2"/>
    </row>
    <row r="43" spans="1:8" ht="12.75">
      <c r="A43" s="90" t="s">
        <v>49</v>
      </c>
      <c r="B43" s="91"/>
      <c r="C43" s="85">
        <f>SUM(C35:C42)</f>
        <v>0.23761000000000002</v>
      </c>
      <c r="D43" s="68">
        <f>SUM(D35:D42)</f>
        <v>239.87204720000003</v>
      </c>
      <c r="E43" s="64">
        <f>SUM(E35:E42)</f>
        <v>0.237614926</v>
      </c>
      <c r="G43" s="62"/>
      <c r="H43" s="2"/>
    </row>
    <row r="44" spans="1:8" ht="12.75">
      <c r="A44" s="43"/>
      <c r="B44" s="11"/>
      <c r="C44" s="11"/>
      <c r="D44" s="44"/>
      <c r="G44" s="62"/>
      <c r="H44" s="2"/>
    </row>
    <row r="45" spans="1:8" ht="12.75">
      <c r="A45" s="101" t="s">
        <v>50</v>
      </c>
      <c r="B45" s="102" t="s">
        <v>22</v>
      </c>
      <c r="C45" s="102"/>
      <c r="D45" s="103"/>
      <c r="G45" s="62"/>
      <c r="H45" s="2"/>
    </row>
    <row r="46" spans="1:8" ht="12.75">
      <c r="A46" s="56" t="s">
        <v>51</v>
      </c>
      <c r="B46" s="10" t="s">
        <v>153</v>
      </c>
      <c r="C46" s="84">
        <v>0.00417</v>
      </c>
      <c r="D46" s="40">
        <f aca="true" t="shared" si="2" ref="D46:D51">$D$20*C46</f>
        <v>4.2096984</v>
      </c>
      <c r="E46" s="60">
        <f>(0.05*(1/12))</f>
        <v>0.004166666666666667</v>
      </c>
      <c r="F46" s="3" t="s">
        <v>130</v>
      </c>
      <c r="G46" s="62"/>
      <c r="H46" s="2"/>
    </row>
    <row r="47" spans="1:8" ht="12.75">
      <c r="A47" s="86" t="s">
        <v>52</v>
      </c>
      <c r="B47" s="10" t="s">
        <v>154</v>
      </c>
      <c r="C47" s="84">
        <v>0.00167</v>
      </c>
      <c r="D47" s="40">
        <f t="shared" si="2"/>
        <v>1.6858984</v>
      </c>
      <c r="E47" s="60">
        <f>(0.02*(1/12))</f>
        <v>0.0016666666666666666</v>
      </c>
      <c r="F47" s="3" t="s">
        <v>130</v>
      </c>
      <c r="G47" s="62"/>
      <c r="H47" s="2"/>
    </row>
    <row r="48" spans="1:8" ht="25.5">
      <c r="A48" s="104" t="s">
        <v>53</v>
      </c>
      <c r="B48" s="87" t="s">
        <v>155</v>
      </c>
      <c r="C48" s="84">
        <v>0.032</v>
      </c>
      <c r="D48" s="40">
        <f t="shared" si="2"/>
        <v>32.30464</v>
      </c>
      <c r="E48" s="60">
        <f>(1*0.4*0.08)</f>
        <v>0.032</v>
      </c>
      <c r="F48" s="3" t="s">
        <v>130</v>
      </c>
      <c r="G48" s="62"/>
      <c r="H48" s="2"/>
    </row>
    <row r="49" spans="1:8" ht="25.5">
      <c r="A49" s="104"/>
      <c r="B49" s="87" t="s">
        <v>156</v>
      </c>
      <c r="C49" s="84">
        <v>0.0016</v>
      </c>
      <c r="D49" s="40">
        <f t="shared" si="2"/>
        <v>1.615232</v>
      </c>
      <c r="E49" s="60">
        <f>(1*0.4*0.004)</f>
        <v>0.0016</v>
      </c>
      <c r="F49" s="3" t="s">
        <v>130</v>
      </c>
      <c r="G49" s="62"/>
      <c r="H49" s="2"/>
    </row>
    <row r="50" spans="1:8" ht="25.5">
      <c r="A50" s="104"/>
      <c r="B50" s="87" t="s">
        <v>135</v>
      </c>
      <c r="C50" s="84">
        <v>0.008</v>
      </c>
      <c r="D50" s="40">
        <f t="shared" si="2"/>
        <v>8.07616</v>
      </c>
      <c r="E50" s="60">
        <f>(1*0.1*0.08)</f>
        <v>0.008</v>
      </c>
      <c r="F50" s="3" t="s">
        <v>130</v>
      </c>
      <c r="G50" s="62"/>
      <c r="H50" s="2"/>
    </row>
    <row r="51" spans="1:8" ht="25.5" customHeight="1">
      <c r="A51" s="88" t="s">
        <v>54</v>
      </c>
      <c r="B51" s="87" t="s">
        <v>136</v>
      </c>
      <c r="C51" s="84">
        <v>0.0004</v>
      </c>
      <c r="D51" s="40">
        <f t="shared" si="2"/>
        <v>0.403808</v>
      </c>
      <c r="E51" s="60">
        <f>(1*0.1*0.004)</f>
        <v>0.0004</v>
      </c>
      <c r="F51" s="3" t="s">
        <v>130</v>
      </c>
      <c r="G51" s="62"/>
      <c r="H51" s="2"/>
    </row>
    <row r="52" spans="1:7" ht="12.75">
      <c r="A52" s="90" t="s">
        <v>55</v>
      </c>
      <c r="B52" s="91"/>
      <c r="C52" s="85">
        <f>SUM(C46:C51)</f>
        <v>0.047839999999999994</v>
      </c>
      <c r="D52" s="68">
        <f>SUM(D46:D51)</f>
        <v>48.2954368</v>
      </c>
      <c r="E52" s="65">
        <f>SUM(E46:E51)</f>
        <v>0.047833333333333325</v>
      </c>
      <c r="F52" s="63"/>
      <c r="G52" s="62"/>
    </row>
    <row r="53" spans="1:4" ht="12.75">
      <c r="A53" s="43"/>
      <c r="B53" s="11"/>
      <c r="C53" s="11"/>
      <c r="D53" s="44"/>
    </row>
    <row r="54" spans="1:4" ht="12.75">
      <c r="A54" s="101" t="s">
        <v>56</v>
      </c>
      <c r="B54" s="102" t="s">
        <v>22</v>
      </c>
      <c r="C54" s="102"/>
      <c r="D54" s="103"/>
    </row>
    <row r="55" spans="1:4" ht="24">
      <c r="A55" s="57" t="s">
        <v>57</v>
      </c>
      <c r="B55" s="16" t="s">
        <v>58</v>
      </c>
      <c r="C55" s="59">
        <f>C32*C43</f>
        <v>0.07627281000000001</v>
      </c>
      <c r="D55" s="40">
        <f>$D$20*C55</f>
        <v>76.99892715120001</v>
      </c>
    </row>
    <row r="56" spans="1:4" ht="12.75">
      <c r="A56" s="90" t="s">
        <v>59</v>
      </c>
      <c r="B56" s="91"/>
      <c r="C56" s="69">
        <f>SUM(C55)</f>
        <v>0.07627281000000001</v>
      </c>
      <c r="D56" s="68">
        <f>D55</f>
        <v>76.99892715120001</v>
      </c>
    </row>
    <row r="57" spans="1:4" ht="12.75">
      <c r="A57" s="101" t="s">
        <v>109</v>
      </c>
      <c r="B57" s="102"/>
      <c r="C57" s="102"/>
      <c r="D57" s="103"/>
    </row>
    <row r="58" spans="1:8" ht="23.25" customHeight="1">
      <c r="A58" s="57" t="s">
        <v>110</v>
      </c>
      <c r="B58" s="16" t="s">
        <v>111</v>
      </c>
      <c r="C58" s="84">
        <f>C29*C46</f>
        <v>0.00033360000000000003</v>
      </c>
      <c r="D58" s="40">
        <f>C58*D20</f>
        <v>0.33677587200000003</v>
      </c>
      <c r="E58" s="60">
        <f>C29*C46</f>
        <v>0.00033360000000000003</v>
      </c>
      <c r="F58" s="3" t="s">
        <v>130</v>
      </c>
      <c r="H58" s="2"/>
    </row>
    <row r="59" spans="1:8" ht="37.5" customHeight="1">
      <c r="A59" s="57" t="s">
        <v>112</v>
      </c>
      <c r="B59" s="16" t="s">
        <v>113</v>
      </c>
      <c r="C59" s="84">
        <f>C29*C39</f>
        <v>0.0002664</v>
      </c>
      <c r="D59" s="40">
        <f>C59*D20</f>
        <v>0.268936128</v>
      </c>
      <c r="E59" s="60">
        <f>C29*C39</f>
        <v>0.0002664</v>
      </c>
      <c r="F59" s="3" t="s">
        <v>130</v>
      </c>
      <c r="H59" s="2"/>
    </row>
    <row r="60" spans="1:6" ht="15.75" customHeight="1">
      <c r="A60" s="90" t="s">
        <v>117</v>
      </c>
      <c r="B60" s="91"/>
      <c r="C60" s="69">
        <f>SUM(C58:C59)</f>
        <v>0.0006000000000000001</v>
      </c>
      <c r="D60" s="68">
        <f>SUM(D58:D59)</f>
        <v>0.605712</v>
      </c>
      <c r="E60" s="65">
        <f>SUM(E58:E59)</f>
        <v>0.0006000000000000001</v>
      </c>
      <c r="F60" s="63"/>
    </row>
    <row r="61" spans="1:4" ht="12.75">
      <c r="A61" s="101" t="s">
        <v>114</v>
      </c>
      <c r="B61" s="102"/>
      <c r="C61" s="102"/>
      <c r="D61" s="103"/>
    </row>
    <row r="62" spans="1:4" ht="36" customHeight="1">
      <c r="A62" s="57" t="s">
        <v>115</v>
      </c>
      <c r="B62" s="16" t="s">
        <v>116</v>
      </c>
      <c r="C62" s="9">
        <v>0.0002</v>
      </c>
      <c r="D62" s="40">
        <f>((D20+D41)/(12*4))*0.02</f>
        <v>0.455684709</v>
      </c>
    </row>
    <row r="63" spans="1:4" ht="12.75">
      <c r="A63" s="90" t="s">
        <v>118</v>
      </c>
      <c r="B63" s="91"/>
      <c r="C63" s="69">
        <v>0.0002</v>
      </c>
      <c r="D63" s="68">
        <f>D62</f>
        <v>0.455684709</v>
      </c>
    </row>
    <row r="64" spans="1:4" ht="12.75">
      <c r="A64" s="97" t="s">
        <v>60</v>
      </c>
      <c r="B64" s="98" t="s">
        <v>22</v>
      </c>
      <c r="C64" s="98"/>
      <c r="D64" s="99"/>
    </row>
    <row r="65" spans="1:4" ht="12.75">
      <c r="A65" s="56" t="s">
        <v>61</v>
      </c>
      <c r="B65" s="15" t="s">
        <v>20</v>
      </c>
      <c r="C65" s="18"/>
      <c r="D65" s="42">
        <f>D20</f>
        <v>1009.52</v>
      </c>
    </row>
    <row r="66" spans="1:4" ht="12.75">
      <c r="A66" s="56" t="s">
        <v>62</v>
      </c>
      <c r="B66" s="15" t="s">
        <v>63</v>
      </c>
      <c r="C66" s="18">
        <f>C32</f>
        <v>0.321</v>
      </c>
      <c r="D66" s="42">
        <f>D32</f>
        <v>324.05591999999996</v>
      </c>
    </row>
    <row r="67" spans="1:4" ht="12.75">
      <c r="A67" s="56" t="s">
        <v>64</v>
      </c>
      <c r="B67" s="15" t="s">
        <v>49</v>
      </c>
      <c r="C67" s="18">
        <f>C43</f>
        <v>0.23761000000000002</v>
      </c>
      <c r="D67" s="42">
        <f>D43</f>
        <v>239.87204720000003</v>
      </c>
    </row>
    <row r="68" spans="1:4" ht="12.75">
      <c r="A68" s="56" t="s">
        <v>65</v>
      </c>
      <c r="B68" s="15" t="s">
        <v>66</v>
      </c>
      <c r="C68" s="18">
        <f>C52</f>
        <v>0.047839999999999994</v>
      </c>
      <c r="D68" s="42">
        <f>D52</f>
        <v>48.2954368</v>
      </c>
    </row>
    <row r="69" spans="1:4" ht="12.75">
      <c r="A69" s="56" t="s">
        <v>67</v>
      </c>
      <c r="B69" s="15" t="s">
        <v>68</v>
      </c>
      <c r="C69" s="18">
        <f>C56</f>
        <v>0.07627281000000001</v>
      </c>
      <c r="D69" s="42">
        <f>D56</f>
        <v>76.99892715120001</v>
      </c>
    </row>
    <row r="70" spans="1:4" ht="12.75">
      <c r="A70" s="56" t="s">
        <v>119</v>
      </c>
      <c r="B70" s="15" t="s">
        <v>121</v>
      </c>
      <c r="C70" s="18">
        <f>C60</f>
        <v>0.0006000000000000001</v>
      </c>
      <c r="D70" s="42">
        <f>D65*C70</f>
        <v>0.605712</v>
      </c>
    </row>
    <row r="71" spans="1:4" ht="12.75">
      <c r="A71" s="56" t="s">
        <v>120</v>
      </c>
      <c r="B71" s="15" t="s">
        <v>122</v>
      </c>
      <c r="C71" s="26">
        <f>C62</f>
        <v>0.0002</v>
      </c>
      <c r="D71" s="42">
        <f>D62</f>
        <v>0.455684709</v>
      </c>
    </row>
    <row r="72" spans="1:4" ht="12.75">
      <c r="A72" s="90" t="s">
        <v>69</v>
      </c>
      <c r="B72" s="91"/>
      <c r="C72" s="67">
        <f>SUM(C66:C71)</f>
        <v>0.68352281</v>
      </c>
      <c r="D72" s="68">
        <f>SUM(D65:D71)</f>
        <v>1699.8037278602</v>
      </c>
    </row>
    <row r="73" spans="1:4" ht="12.75">
      <c r="A73" s="45"/>
      <c r="B73" s="46"/>
      <c r="C73" s="46"/>
      <c r="D73" s="47"/>
    </row>
    <row r="74" spans="1:4" ht="12.75" customHeight="1">
      <c r="A74" s="97" t="s">
        <v>70</v>
      </c>
      <c r="B74" s="98" t="s">
        <v>22</v>
      </c>
      <c r="C74" s="98"/>
      <c r="D74" s="99"/>
    </row>
    <row r="75" spans="1:5" ht="12.75" customHeight="1">
      <c r="A75" s="57" t="s">
        <v>71</v>
      </c>
      <c r="B75" s="16" t="s">
        <v>149</v>
      </c>
      <c r="C75" s="9"/>
      <c r="D75" s="42">
        <v>0</v>
      </c>
      <c r="E75" s="2" t="s">
        <v>129</v>
      </c>
    </row>
    <row r="76" spans="1:5" ht="12.75">
      <c r="A76" s="57" t="s">
        <v>72</v>
      </c>
      <c r="B76" s="16" t="s">
        <v>151</v>
      </c>
      <c r="C76" s="9"/>
      <c r="D76" s="42">
        <v>8.48</v>
      </c>
      <c r="E76" s="2" t="s">
        <v>129</v>
      </c>
    </row>
    <row r="77" spans="1:5" ht="12.75">
      <c r="A77" s="57" t="s">
        <v>73</v>
      </c>
      <c r="B77" s="16" t="s">
        <v>148</v>
      </c>
      <c r="C77" s="9"/>
      <c r="D77" s="42">
        <v>30</v>
      </c>
      <c r="E77" s="2" t="s">
        <v>129</v>
      </c>
    </row>
    <row r="78" spans="1:6" ht="12.75">
      <c r="A78" s="57" t="s">
        <v>74</v>
      </c>
      <c r="B78" s="16" t="s">
        <v>166</v>
      </c>
      <c r="C78" s="9"/>
      <c r="D78" s="42">
        <v>167.2</v>
      </c>
      <c r="E78" s="2" t="s">
        <v>129</v>
      </c>
      <c r="F78" s="3">
        <f>3.8*2*22</f>
        <v>167.2</v>
      </c>
    </row>
    <row r="79" spans="1:5" ht="12.75">
      <c r="A79" s="57" t="s">
        <v>75</v>
      </c>
      <c r="B79" s="16" t="s">
        <v>137</v>
      </c>
      <c r="C79" s="9"/>
      <c r="D79" s="42">
        <f>-D11*6%</f>
        <v>-60.5712</v>
      </c>
      <c r="E79" s="2" t="s">
        <v>129</v>
      </c>
    </row>
    <row r="80" spans="1:6" ht="12.75">
      <c r="A80" s="57" t="s">
        <v>76</v>
      </c>
      <c r="B80" s="16" t="s">
        <v>167</v>
      </c>
      <c r="C80" s="9"/>
      <c r="D80" s="42">
        <v>107.15</v>
      </c>
      <c r="E80" s="2" t="s">
        <v>129</v>
      </c>
      <c r="F80" s="3">
        <f>330-330*0.05</f>
        <v>313.5</v>
      </c>
    </row>
    <row r="81" spans="1:5" ht="12.75">
      <c r="A81" s="57" t="s">
        <v>77</v>
      </c>
      <c r="B81" s="16" t="s">
        <v>152</v>
      </c>
      <c r="C81" s="9"/>
      <c r="D81" s="42">
        <v>10.33</v>
      </c>
      <c r="E81" s="2" t="s">
        <v>129</v>
      </c>
    </row>
    <row r="82" spans="1:5" ht="12.75">
      <c r="A82" s="57" t="s">
        <v>78</v>
      </c>
      <c r="B82" s="16" t="s">
        <v>150</v>
      </c>
      <c r="C82" s="9"/>
      <c r="D82" s="42">
        <v>37.06</v>
      </c>
      <c r="E82" s="2" t="s">
        <v>129</v>
      </c>
    </row>
    <row r="83" spans="1:5" ht="12.75">
      <c r="A83" s="57" t="s">
        <v>79</v>
      </c>
      <c r="B83" s="16" t="s">
        <v>165</v>
      </c>
      <c r="C83" s="9"/>
      <c r="D83" s="40">
        <v>0</v>
      </c>
      <c r="E83" s="2" t="s">
        <v>129</v>
      </c>
    </row>
    <row r="84" spans="1:4" ht="15">
      <c r="A84" s="90" t="s">
        <v>80</v>
      </c>
      <c r="B84" s="100"/>
      <c r="C84" s="67"/>
      <c r="D84" s="68">
        <f>SUM(D75:D83)</f>
        <v>299.6488</v>
      </c>
    </row>
    <row r="85" spans="1:4" ht="12.75">
      <c r="A85" s="45"/>
      <c r="B85" s="46"/>
      <c r="C85" s="46"/>
      <c r="D85" s="47"/>
    </row>
    <row r="86" spans="1:4" ht="12.75">
      <c r="A86" s="97" t="s">
        <v>82</v>
      </c>
      <c r="B86" s="98" t="s">
        <v>22</v>
      </c>
      <c r="C86" s="98"/>
      <c r="D86" s="99"/>
    </row>
    <row r="87" spans="1:4" ht="12.75">
      <c r="A87" s="56" t="s">
        <v>83</v>
      </c>
      <c r="B87" s="17" t="s">
        <v>69</v>
      </c>
      <c r="C87" s="20"/>
      <c r="D87" s="42">
        <f>D72</f>
        <v>1699.8037278602</v>
      </c>
    </row>
    <row r="88" spans="1:4" ht="12.75">
      <c r="A88" s="56" t="s">
        <v>84</v>
      </c>
      <c r="B88" s="17" t="s">
        <v>81</v>
      </c>
      <c r="C88" s="20"/>
      <c r="D88" s="42">
        <f>D84</f>
        <v>299.6488</v>
      </c>
    </row>
    <row r="89" spans="1:4" ht="12.75">
      <c r="A89" s="90" t="s">
        <v>85</v>
      </c>
      <c r="B89" s="91"/>
      <c r="C89" s="67"/>
      <c r="D89" s="68">
        <f>SUM(D87:D88)</f>
        <v>1999.4525278602</v>
      </c>
    </row>
    <row r="90" spans="1:4" ht="12.75">
      <c r="A90" s="48"/>
      <c r="B90" s="21"/>
      <c r="C90" s="22"/>
      <c r="D90" s="49"/>
    </row>
    <row r="91" spans="1:4" ht="12.75">
      <c r="A91" s="97" t="s">
        <v>86</v>
      </c>
      <c r="B91" s="98"/>
      <c r="C91" s="98"/>
      <c r="D91" s="99"/>
    </row>
    <row r="92" spans="1:4" ht="12.75">
      <c r="A92" s="57" t="s">
        <v>87</v>
      </c>
      <c r="B92" s="14" t="s">
        <v>88</v>
      </c>
      <c r="C92" s="9">
        <v>0.03</v>
      </c>
      <c r="D92" s="40">
        <f>D89*C92</f>
        <v>59.983575835806</v>
      </c>
    </row>
    <row r="93" spans="1:4" ht="12.75">
      <c r="A93" s="57" t="s">
        <v>89</v>
      </c>
      <c r="B93" s="14" t="s">
        <v>90</v>
      </c>
      <c r="C93" s="9">
        <v>0.071</v>
      </c>
      <c r="D93" s="40">
        <f>D89*C93</f>
        <v>141.96112947807418</v>
      </c>
    </row>
    <row r="94" spans="1:4" ht="12.75">
      <c r="A94" s="90" t="s">
        <v>91</v>
      </c>
      <c r="B94" s="91"/>
      <c r="C94" s="67"/>
      <c r="D94" s="68">
        <f>SUM(D92:D93)</f>
        <v>201.94470531388018</v>
      </c>
    </row>
    <row r="95" spans="1:4" ht="12.75">
      <c r="A95" s="48"/>
      <c r="B95" s="21"/>
      <c r="C95" s="22"/>
      <c r="D95" s="49"/>
    </row>
    <row r="96" spans="1:4" ht="12.75">
      <c r="A96" s="97" t="s">
        <v>92</v>
      </c>
      <c r="B96" s="98" t="s">
        <v>22</v>
      </c>
      <c r="C96" s="98"/>
      <c r="D96" s="99"/>
    </row>
    <row r="97" spans="1:4" ht="12.75">
      <c r="A97" s="56" t="s">
        <v>93</v>
      </c>
      <c r="B97" s="17" t="s">
        <v>85</v>
      </c>
      <c r="C97" s="20"/>
      <c r="D97" s="42">
        <f>D89</f>
        <v>1999.4525278602</v>
      </c>
    </row>
    <row r="98" spans="1:4" ht="12.75">
      <c r="A98" s="56" t="s">
        <v>94</v>
      </c>
      <c r="B98" s="17" t="s">
        <v>95</v>
      </c>
      <c r="C98" s="20"/>
      <c r="D98" s="42">
        <f>D94</f>
        <v>201.94470531388018</v>
      </c>
    </row>
    <row r="99" spans="1:4" ht="25.5" customHeight="1">
      <c r="A99" s="92" t="s">
        <v>96</v>
      </c>
      <c r="B99" s="93"/>
      <c r="C99" s="67"/>
      <c r="D99" s="68">
        <f>SUM(D97:D98)</f>
        <v>2201.39723317408</v>
      </c>
    </row>
    <row r="100" spans="1:4" ht="12.75">
      <c r="A100" s="48"/>
      <c r="B100" s="21"/>
      <c r="C100" s="22"/>
      <c r="D100" s="49"/>
    </row>
    <row r="101" spans="1:4" ht="12.75" customHeight="1">
      <c r="A101" s="97" t="s">
        <v>127</v>
      </c>
      <c r="B101" s="98" t="s">
        <v>22</v>
      </c>
      <c r="C101" s="98"/>
      <c r="D101" s="99"/>
    </row>
    <row r="102" spans="1:6" ht="12.75">
      <c r="A102" s="56" t="s">
        <v>97</v>
      </c>
      <c r="B102" s="14" t="s">
        <v>98</v>
      </c>
      <c r="C102" s="9">
        <v>0.05</v>
      </c>
      <c r="D102" s="40">
        <f>($D$99/(1-$C$105))*C102</f>
        <v>120.49245939650139</v>
      </c>
      <c r="E102" s="66">
        <f>D110*C102</f>
        <v>120.49245939650139</v>
      </c>
      <c r="F102" s="3" t="s">
        <v>130</v>
      </c>
    </row>
    <row r="103" spans="1:6" ht="12.75">
      <c r="A103" s="56" t="s">
        <v>99</v>
      </c>
      <c r="B103" s="14" t="s">
        <v>100</v>
      </c>
      <c r="C103" s="9">
        <v>0.03</v>
      </c>
      <c r="D103" s="40">
        <f>($D$99/(1-$C$105))*C103</f>
        <v>72.29547563790082</v>
      </c>
      <c r="E103" s="66">
        <f>D110*C103</f>
        <v>72.29547563790082</v>
      </c>
      <c r="F103" s="3" t="s">
        <v>130</v>
      </c>
    </row>
    <row r="104" spans="1:6" ht="12.75">
      <c r="A104" s="56" t="s">
        <v>101</v>
      </c>
      <c r="B104" s="14" t="s">
        <v>102</v>
      </c>
      <c r="C104" s="9">
        <v>0.0065</v>
      </c>
      <c r="D104" s="40">
        <f>($D$99/(1-$C$105))*C104</f>
        <v>15.664019721545179</v>
      </c>
      <c r="E104" s="66">
        <f>D110*C104</f>
        <v>15.664019721545179</v>
      </c>
      <c r="F104" s="3" t="s">
        <v>130</v>
      </c>
    </row>
    <row r="105" spans="1:5" ht="12.75">
      <c r="A105" s="90" t="s">
        <v>103</v>
      </c>
      <c r="B105" s="91"/>
      <c r="C105" s="67">
        <f>SUM(C102:C104)</f>
        <v>0.08650000000000001</v>
      </c>
      <c r="D105" s="68">
        <f>SUM(D102:D104)</f>
        <v>208.45195475594738</v>
      </c>
      <c r="E105" s="66">
        <f>D110*C105</f>
        <v>208.4519547559474</v>
      </c>
    </row>
    <row r="106" spans="1:8" s="12" customFormat="1" ht="12.75">
      <c r="A106" s="43"/>
      <c r="B106" s="11"/>
      <c r="C106" s="50"/>
      <c r="D106" s="51"/>
      <c r="E106" s="52"/>
      <c r="F106" s="13"/>
      <c r="H106" s="13"/>
    </row>
    <row r="107" spans="1:4" ht="24.75" customHeight="1">
      <c r="A107" s="97" t="s">
        <v>104</v>
      </c>
      <c r="B107" s="98" t="s">
        <v>22</v>
      </c>
      <c r="C107" s="98"/>
      <c r="D107" s="99"/>
    </row>
    <row r="108" spans="1:4" ht="24.75" customHeight="1">
      <c r="A108" s="57" t="s">
        <v>105</v>
      </c>
      <c r="B108" s="16" t="s">
        <v>106</v>
      </c>
      <c r="C108" s="9"/>
      <c r="D108" s="40">
        <f>D99</f>
        <v>2201.39723317408</v>
      </c>
    </row>
    <row r="109" spans="1:4" ht="22.5" customHeight="1">
      <c r="A109" s="57" t="s">
        <v>107</v>
      </c>
      <c r="B109" s="17" t="s">
        <v>108</v>
      </c>
      <c r="C109" s="20"/>
      <c r="D109" s="40">
        <f>D105</f>
        <v>208.45195475594738</v>
      </c>
    </row>
    <row r="110" spans="1:5" ht="25.5" customHeight="1">
      <c r="A110" s="92" t="s">
        <v>128</v>
      </c>
      <c r="B110" s="93"/>
      <c r="C110" s="67"/>
      <c r="D110" s="68">
        <f>D108+D109</f>
        <v>2409.8491879300277</v>
      </c>
      <c r="E110" s="19"/>
    </row>
    <row r="111" spans="1:8" s="12" customFormat="1" ht="12.75" customHeight="1">
      <c r="A111" s="53"/>
      <c r="B111" s="54"/>
      <c r="C111" s="50"/>
      <c r="D111" s="51"/>
      <c r="E111" s="52"/>
      <c r="F111" s="13"/>
      <c r="H111" s="13"/>
    </row>
    <row r="112" spans="1:4" ht="15.75" customHeight="1">
      <c r="A112" s="94" t="s">
        <v>125</v>
      </c>
      <c r="B112" s="95"/>
      <c r="C112" s="95"/>
      <c r="D112" s="96"/>
    </row>
    <row r="113" spans="1:7" ht="18" customHeight="1">
      <c r="A113" s="90" t="s">
        <v>124</v>
      </c>
      <c r="B113" s="91"/>
      <c r="C113" s="67"/>
      <c r="D113" s="68">
        <f>D110</f>
        <v>2409.8491879300277</v>
      </c>
      <c r="G113" s="73"/>
    </row>
    <row r="114" spans="1:7" ht="18" customHeight="1">
      <c r="A114" s="90" t="s">
        <v>168</v>
      </c>
      <c r="B114" s="91"/>
      <c r="C114" s="131">
        <v>18</v>
      </c>
      <c r="D114" s="68">
        <f>D113*C114</f>
        <v>43377.2853827405</v>
      </c>
      <c r="G114" s="73"/>
    </row>
    <row r="115" spans="1:4" ht="18" customHeight="1">
      <c r="A115" s="90" t="s">
        <v>123</v>
      </c>
      <c r="B115" s="91"/>
      <c r="C115" s="80">
        <v>12</v>
      </c>
      <c r="D115" s="68">
        <f>C115*D114</f>
        <v>520527.424592886</v>
      </c>
    </row>
    <row r="116" spans="1:4" ht="18" customHeight="1">
      <c r="A116" s="90" t="s">
        <v>146</v>
      </c>
      <c r="B116" s="91"/>
      <c r="C116" s="67"/>
      <c r="D116" s="68"/>
    </row>
    <row r="117" spans="1:4" ht="18" customHeight="1">
      <c r="A117" s="90" t="s">
        <v>147</v>
      </c>
      <c r="B117" s="91"/>
      <c r="C117" s="67"/>
      <c r="D117" s="68"/>
    </row>
    <row r="118" ht="12.75">
      <c r="E118" s="19"/>
    </row>
    <row r="119" ht="12.75">
      <c r="E119" s="19"/>
    </row>
    <row r="120" ht="12.75">
      <c r="E120" s="19"/>
    </row>
  </sheetData>
  <sheetProtection/>
  <mergeCells count="44">
    <mergeCell ref="B1:C2"/>
    <mergeCell ref="A4:D4"/>
    <mergeCell ref="A6:D6"/>
    <mergeCell ref="A7:D7"/>
    <mergeCell ref="A8:D8"/>
    <mergeCell ref="A9:C9"/>
    <mergeCell ref="A10:C10"/>
    <mergeCell ref="A11:C11"/>
    <mergeCell ref="A14:D14"/>
    <mergeCell ref="A20:C20"/>
    <mergeCell ref="A22:D22"/>
    <mergeCell ref="A23:D23"/>
    <mergeCell ref="A32:B32"/>
    <mergeCell ref="A34:D34"/>
    <mergeCell ref="A43:B43"/>
    <mergeCell ref="A45:D45"/>
    <mergeCell ref="A52:B52"/>
    <mergeCell ref="A54:D54"/>
    <mergeCell ref="A48:A50"/>
    <mergeCell ref="A56:B56"/>
    <mergeCell ref="A57:D57"/>
    <mergeCell ref="A60:B60"/>
    <mergeCell ref="A61:D61"/>
    <mergeCell ref="A63:B63"/>
    <mergeCell ref="A64:D64"/>
    <mergeCell ref="A72:B72"/>
    <mergeCell ref="A74:D74"/>
    <mergeCell ref="A84:B84"/>
    <mergeCell ref="A86:D86"/>
    <mergeCell ref="A89:B89"/>
    <mergeCell ref="A91:D91"/>
    <mergeCell ref="A94:B94"/>
    <mergeCell ref="A96:D96"/>
    <mergeCell ref="A99:B99"/>
    <mergeCell ref="A101:D101"/>
    <mergeCell ref="A105:B105"/>
    <mergeCell ref="A107:D107"/>
    <mergeCell ref="A117:B117"/>
    <mergeCell ref="A116:B116"/>
    <mergeCell ref="A110:B110"/>
    <mergeCell ref="A112:D112"/>
    <mergeCell ref="A113:B113"/>
    <mergeCell ref="A115:B115"/>
    <mergeCell ref="A114:B114"/>
  </mergeCells>
  <hyperlinks>
    <hyperlink ref="A7" r:id="rId1" display="http://www.febrac.org.br/novafebrac/images/documentos/BA000610.2017.pdf"/>
  </hyperlink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6" r:id="rId2"/>
  <colBreaks count="1" manualBreakCount="1">
    <brk id="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117"/>
  <sheetViews>
    <sheetView view="pageBreakPreview" zoomScaleSheetLayoutView="100" zoomScalePageLayoutView="0" workbookViewId="0" topLeftCell="A70">
      <selection activeCell="C94" sqref="C94"/>
    </sheetView>
  </sheetViews>
  <sheetFormatPr defaultColWidth="9.140625" defaultRowHeight="15"/>
  <cols>
    <col min="1" max="1" width="7.421875" style="2" customWidth="1"/>
    <col min="2" max="2" width="62.00390625" style="2" customWidth="1"/>
    <col min="3" max="3" width="9.421875" style="2" bestFit="1" customWidth="1"/>
    <col min="4" max="4" width="16.57421875" style="2" customWidth="1"/>
    <col min="5" max="5" width="12.140625" style="2" bestFit="1" customWidth="1"/>
    <col min="6" max="6" width="12.57421875" style="3" bestFit="1" customWidth="1"/>
    <col min="7" max="16384" width="9.140625" style="2" customWidth="1"/>
  </cols>
  <sheetData>
    <row r="1" spans="1:4" ht="37.5" customHeight="1">
      <c r="A1" s="27"/>
      <c r="B1" s="111"/>
      <c r="C1" s="112"/>
      <c r="D1" s="1" t="s">
        <v>0</v>
      </c>
    </row>
    <row r="2" spans="1:4" ht="19.5" customHeight="1">
      <c r="A2" s="29"/>
      <c r="B2" s="113"/>
      <c r="C2" s="114"/>
      <c r="D2" s="4">
        <f>'Agente de limpeza'!D2</f>
        <v>43271</v>
      </c>
    </row>
    <row r="3" spans="1:4" ht="14.25" customHeight="1" thickBot="1">
      <c r="A3" s="28"/>
      <c r="B3" s="30"/>
      <c r="C3" s="30"/>
      <c r="D3" s="31"/>
    </row>
    <row r="4" spans="1:4" ht="21" customHeight="1" thickBot="1">
      <c r="A4" s="115" t="s">
        <v>126</v>
      </c>
      <c r="B4" s="116"/>
      <c r="C4" s="116"/>
      <c r="D4" s="117"/>
    </row>
    <row r="5" spans="1:4" ht="13.5" thickBot="1">
      <c r="A5" s="23"/>
      <c r="B5" s="23"/>
      <c r="C5" s="23"/>
      <c r="D5" s="23"/>
    </row>
    <row r="6" spans="1:4" ht="27" customHeight="1" thickBot="1">
      <c r="A6" s="118" t="s">
        <v>169</v>
      </c>
      <c r="B6" s="119"/>
      <c r="C6" s="119"/>
      <c r="D6" s="120"/>
    </row>
    <row r="7" spans="1:4" ht="13.5" thickBot="1">
      <c r="A7" s="121"/>
      <c r="B7" s="121"/>
      <c r="C7" s="121"/>
      <c r="D7" s="121"/>
    </row>
    <row r="8" spans="1:4" ht="17.25" customHeight="1" thickBot="1">
      <c r="A8" s="122" t="s">
        <v>1</v>
      </c>
      <c r="B8" s="123"/>
      <c r="C8" s="123"/>
      <c r="D8" s="124"/>
    </row>
    <row r="9" spans="1:4" ht="12.75">
      <c r="A9" s="125" t="s">
        <v>2</v>
      </c>
      <c r="B9" s="126"/>
      <c r="C9" s="126"/>
      <c r="D9" s="32">
        <v>1</v>
      </c>
    </row>
    <row r="10" spans="1:4" ht="12.75">
      <c r="A10" s="105" t="s">
        <v>3</v>
      </c>
      <c r="B10" s="106"/>
      <c r="C10" s="106"/>
      <c r="D10" s="33">
        <v>954</v>
      </c>
    </row>
    <row r="11" spans="1:4" ht="12.75">
      <c r="A11" s="105" t="s">
        <v>4</v>
      </c>
      <c r="B11" s="106"/>
      <c r="C11" s="106"/>
      <c r="D11" s="55">
        <v>1609.74</v>
      </c>
    </row>
    <row r="12" spans="1:4" ht="12.75">
      <c r="A12" s="34"/>
      <c r="B12" s="5"/>
      <c r="C12" s="5"/>
      <c r="D12" s="35"/>
    </row>
    <row r="13" spans="1:4" ht="24">
      <c r="A13" s="36" t="s">
        <v>5</v>
      </c>
      <c r="B13" s="25" t="s">
        <v>6</v>
      </c>
      <c r="C13" s="24" t="s">
        <v>7</v>
      </c>
      <c r="D13" s="37" t="s">
        <v>8</v>
      </c>
    </row>
    <row r="14" spans="1:4" ht="12.75">
      <c r="A14" s="107" t="s">
        <v>9</v>
      </c>
      <c r="B14" s="108"/>
      <c r="C14" s="108"/>
      <c r="D14" s="109"/>
    </row>
    <row r="15" spans="1:4" ht="12.75">
      <c r="A15" s="38" t="s">
        <v>10</v>
      </c>
      <c r="B15" s="6" t="s">
        <v>11</v>
      </c>
      <c r="C15" s="7"/>
      <c r="D15" s="39">
        <f>D9*D11</f>
        <v>1609.74</v>
      </c>
    </row>
    <row r="16" spans="1:4" ht="12.75">
      <c r="A16" s="38" t="s">
        <v>12</v>
      </c>
      <c r="B16" s="8" t="s">
        <v>13</v>
      </c>
      <c r="C16" s="9">
        <v>0</v>
      </c>
      <c r="D16" s="40">
        <v>0</v>
      </c>
    </row>
    <row r="17" spans="1:4" ht="12.75">
      <c r="A17" s="38" t="s">
        <v>14</v>
      </c>
      <c r="B17" s="8" t="s">
        <v>15</v>
      </c>
      <c r="C17" s="9">
        <v>0</v>
      </c>
      <c r="D17" s="40">
        <v>0</v>
      </c>
    </row>
    <row r="18" spans="1:4" ht="12.75">
      <c r="A18" s="41" t="s">
        <v>16</v>
      </c>
      <c r="B18" s="10" t="s">
        <v>17</v>
      </c>
      <c r="C18" s="9">
        <v>0</v>
      </c>
      <c r="D18" s="42">
        <f>(D11*22)*C18</f>
        <v>0</v>
      </c>
    </row>
    <row r="19" spans="1:4" ht="12.75">
      <c r="A19" s="38" t="s">
        <v>18</v>
      </c>
      <c r="B19" s="8" t="s">
        <v>19</v>
      </c>
      <c r="C19" s="9">
        <v>0</v>
      </c>
      <c r="D19" s="40">
        <f>D15*C19</f>
        <v>0</v>
      </c>
    </row>
    <row r="20" spans="1:4" ht="12.75">
      <c r="A20" s="90" t="s">
        <v>20</v>
      </c>
      <c r="B20" s="110"/>
      <c r="C20" s="91"/>
      <c r="D20" s="68">
        <f>SUM(D15:D19)</f>
        <v>1609.74</v>
      </c>
    </row>
    <row r="21" spans="1:6" s="12" customFormat="1" ht="12.75">
      <c r="A21" s="43"/>
      <c r="B21" s="11"/>
      <c r="C21" s="11"/>
      <c r="D21" s="44"/>
      <c r="F21" s="13"/>
    </row>
    <row r="22" spans="1:4" ht="12.75">
      <c r="A22" s="97" t="s">
        <v>21</v>
      </c>
      <c r="B22" s="98" t="s">
        <v>22</v>
      </c>
      <c r="C22" s="98"/>
      <c r="D22" s="99"/>
    </row>
    <row r="23" spans="1:4" ht="24.75" customHeight="1">
      <c r="A23" s="101" t="s">
        <v>23</v>
      </c>
      <c r="B23" s="102" t="s">
        <v>22</v>
      </c>
      <c r="C23" s="102"/>
      <c r="D23" s="103"/>
    </row>
    <row r="24" spans="1:4" ht="12.75">
      <c r="A24" s="56" t="s">
        <v>24</v>
      </c>
      <c r="B24" s="10" t="s">
        <v>25</v>
      </c>
      <c r="C24" s="9">
        <v>0.2</v>
      </c>
      <c r="D24" s="40">
        <f>$D$20*C24</f>
        <v>321.94800000000004</v>
      </c>
    </row>
    <row r="25" spans="1:4" ht="12.75">
      <c r="A25" s="56" t="s">
        <v>26</v>
      </c>
      <c r="B25" s="10" t="s">
        <v>27</v>
      </c>
      <c r="C25" s="9">
        <v>0</v>
      </c>
      <c r="D25" s="40">
        <f aca="true" t="shared" si="0" ref="D25:D31">$D$20*C25</f>
        <v>0</v>
      </c>
    </row>
    <row r="26" spans="1:4" ht="12.75">
      <c r="A26" s="56" t="s">
        <v>28</v>
      </c>
      <c r="B26" s="10" t="s">
        <v>29</v>
      </c>
      <c r="C26" s="9">
        <v>0</v>
      </c>
      <c r="D26" s="40">
        <f t="shared" si="0"/>
        <v>0</v>
      </c>
    </row>
    <row r="27" spans="1:4" ht="12.75">
      <c r="A27" s="56" t="s">
        <v>30</v>
      </c>
      <c r="B27" s="10" t="s">
        <v>31</v>
      </c>
      <c r="C27" s="9">
        <v>0</v>
      </c>
      <c r="D27" s="40">
        <f t="shared" si="0"/>
        <v>0</v>
      </c>
    </row>
    <row r="28" spans="1:4" ht="12.75">
      <c r="A28" s="56" t="s">
        <v>32</v>
      </c>
      <c r="B28" s="10" t="s">
        <v>33</v>
      </c>
      <c r="C28" s="9">
        <v>0.025</v>
      </c>
      <c r="D28" s="40">
        <f t="shared" si="0"/>
        <v>40.243500000000004</v>
      </c>
    </row>
    <row r="29" spans="1:4" ht="12.75">
      <c r="A29" s="56" t="s">
        <v>34</v>
      </c>
      <c r="B29" s="10" t="s">
        <v>35</v>
      </c>
      <c r="C29" s="9">
        <v>0.08</v>
      </c>
      <c r="D29" s="40">
        <f t="shared" si="0"/>
        <v>128.7792</v>
      </c>
    </row>
    <row r="30" spans="1:4" ht="12.75">
      <c r="A30" s="56" t="s">
        <v>36</v>
      </c>
      <c r="B30" s="10" t="s">
        <v>37</v>
      </c>
      <c r="C30" s="9">
        <v>0.01</v>
      </c>
      <c r="D30" s="40">
        <f t="shared" si="0"/>
        <v>16.0974</v>
      </c>
    </row>
    <row r="31" spans="1:4" ht="12.75">
      <c r="A31" s="56" t="s">
        <v>38</v>
      </c>
      <c r="B31" s="10" t="s">
        <v>39</v>
      </c>
      <c r="C31" s="9">
        <v>0.006</v>
      </c>
      <c r="D31" s="40">
        <f t="shared" si="0"/>
        <v>9.65844</v>
      </c>
    </row>
    <row r="32" spans="1:4" ht="12.75">
      <c r="A32" s="90" t="s">
        <v>40</v>
      </c>
      <c r="B32" s="91"/>
      <c r="C32" s="69">
        <f>SUM(C24:C31)</f>
        <v>0.321</v>
      </c>
      <c r="D32" s="68">
        <f>SUM(D24:D31)</f>
        <v>516.72654</v>
      </c>
    </row>
    <row r="33" spans="1:6" s="12" customFormat="1" ht="12.75">
      <c r="A33" s="43"/>
      <c r="B33" s="11"/>
      <c r="C33" s="11"/>
      <c r="D33" s="44"/>
      <c r="F33" s="13"/>
    </row>
    <row r="34" spans="1:6" ht="12.75">
      <c r="A34" s="101" t="s">
        <v>41</v>
      </c>
      <c r="B34" s="102" t="s">
        <v>22</v>
      </c>
      <c r="C34" s="102"/>
      <c r="D34" s="103"/>
      <c r="F34" s="61"/>
    </row>
    <row r="35" spans="1:6" ht="12.75">
      <c r="A35" s="56" t="s">
        <v>42</v>
      </c>
      <c r="B35" s="10" t="s">
        <v>131</v>
      </c>
      <c r="C35" s="84">
        <v>0.11111</v>
      </c>
      <c r="D35" s="40">
        <f>$D$20*C35</f>
        <v>178.8582114</v>
      </c>
      <c r="E35" s="60">
        <f>(1+1/3)/12</f>
        <v>0.1111111111111111</v>
      </c>
      <c r="F35" s="3" t="s">
        <v>130</v>
      </c>
    </row>
    <row r="36" spans="1:6" ht="12.75">
      <c r="A36" s="56" t="s">
        <v>43</v>
      </c>
      <c r="B36" s="10" t="s">
        <v>157</v>
      </c>
      <c r="C36" s="84">
        <v>0.01389</v>
      </c>
      <c r="D36" s="40">
        <f aca="true" t="shared" si="1" ref="D36:D41">$D$20*C36</f>
        <v>22.3592886</v>
      </c>
      <c r="E36" s="60">
        <f>(5/30)/12</f>
        <v>0.013888888888888888</v>
      </c>
      <c r="F36" s="3" t="s">
        <v>130</v>
      </c>
    </row>
    <row r="37" spans="1:6" ht="12.75">
      <c r="A37" s="56" t="s">
        <v>44</v>
      </c>
      <c r="B37" s="10" t="s">
        <v>158</v>
      </c>
      <c r="C37" s="84">
        <v>0.00021</v>
      </c>
      <c r="D37" s="40">
        <f t="shared" si="1"/>
        <v>0.3380454</v>
      </c>
      <c r="E37" s="60">
        <f>(5/30)/12*0.015</f>
        <v>0.00020833333333333332</v>
      </c>
      <c r="F37" s="3" t="s">
        <v>130</v>
      </c>
    </row>
    <row r="38" spans="1:6" ht="12.75">
      <c r="A38" s="56" t="s">
        <v>45</v>
      </c>
      <c r="B38" s="10" t="s">
        <v>159</v>
      </c>
      <c r="C38" s="84">
        <v>0.00556</v>
      </c>
      <c r="D38" s="40">
        <f t="shared" si="1"/>
        <v>8.9501544</v>
      </c>
      <c r="E38" s="60">
        <f>(2/30)/12</f>
        <v>0.005555555555555556</v>
      </c>
      <c r="F38" s="3" t="s">
        <v>130</v>
      </c>
    </row>
    <row r="39" spans="1:6" ht="12.75">
      <c r="A39" s="56" t="s">
        <v>46</v>
      </c>
      <c r="B39" s="10" t="s">
        <v>160</v>
      </c>
      <c r="C39" s="84">
        <v>0.00333</v>
      </c>
      <c r="D39" s="40">
        <f t="shared" si="1"/>
        <v>5.3604342</v>
      </c>
      <c r="E39" s="60">
        <f>(15/30)/12*0.08</f>
        <v>0.003333333333333333</v>
      </c>
      <c r="F39" s="3" t="s">
        <v>130</v>
      </c>
    </row>
    <row r="40" spans="1:6" ht="12.75">
      <c r="A40" s="56" t="s">
        <v>47</v>
      </c>
      <c r="B40" s="10" t="s">
        <v>132</v>
      </c>
      <c r="C40" s="84">
        <v>0.01944</v>
      </c>
      <c r="D40" s="58">
        <f t="shared" si="1"/>
        <v>31.2933456</v>
      </c>
      <c r="E40" s="60">
        <f>(7/30)/12</f>
        <v>0.019444444444444445</v>
      </c>
      <c r="F40" s="3" t="s">
        <v>130</v>
      </c>
    </row>
    <row r="41" spans="1:6" ht="12.75">
      <c r="A41" s="56" t="s">
        <v>48</v>
      </c>
      <c r="B41" s="10" t="s">
        <v>133</v>
      </c>
      <c r="C41" s="84">
        <v>0.08333</v>
      </c>
      <c r="D41" s="40">
        <f t="shared" si="1"/>
        <v>134.1396342</v>
      </c>
      <c r="E41" s="60">
        <f>(1/12)</f>
        <v>0.08333333333333333</v>
      </c>
      <c r="F41" s="3" t="s">
        <v>130</v>
      </c>
    </row>
    <row r="42" spans="1:6" ht="12.75">
      <c r="A42" s="56" t="s">
        <v>134</v>
      </c>
      <c r="B42" s="10" t="s">
        <v>161</v>
      </c>
      <c r="C42" s="84">
        <v>0.00074</v>
      </c>
      <c r="D42" s="40">
        <f>$D$20*C42</f>
        <v>1.1912076</v>
      </c>
      <c r="E42" s="60">
        <f>0.1111*0.02*0.333</f>
        <v>0.000739926</v>
      </c>
      <c r="F42" s="3" t="s">
        <v>130</v>
      </c>
    </row>
    <row r="43" spans="1:5" ht="12.75">
      <c r="A43" s="90" t="s">
        <v>49</v>
      </c>
      <c r="B43" s="91"/>
      <c r="C43" s="69">
        <f>SUM(C35:C42)</f>
        <v>0.23761000000000002</v>
      </c>
      <c r="D43" s="70">
        <f>SUM(D35:D42)</f>
        <v>382.49032139999997</v>
      </c>
      <c r="E43" s="64">
        <f>SUM(E35:E42)</f>
        <v>0.237614926</v>
      </c>
    </row>
    <row r="44" spans="1:4" ht="12.75">
      <c r="A44" s="43"/>
      <c r="B44" s="11"/>
      <c r="C44" s="11"/>
      <c r="D44" s="44"/>
    </row>
    <row r="45" spans="1:4" ht="12.75">
      <c r="A45" s="101" t="s">
        <v>50</v>
      </c>
      <c r="B45" s="102" t="s">
        <v>22</v>
      </c>
      <c r="C45" s="102"/>
      <c r="D45" s="103"/>
    </row>
    <row r="46" spans="1:6" ht="12.75">
      <c r="A46" s="56" t="s">
        <v>51</v>
      </c>
      <c r="B46" s="10" t="s">
        <v>153</v>
      </c>
      <c r="C46" s="9">
        <v>0.00417</v>
      </c>
      <c r="D46" s="40">
        <f aca="true" t="shared" si="2" ref="D46:D51">$D$20*C46</f>
        <v>6.7126158</v>
      </c>
      <c r="E46" s="60">
        <f>(0.05*(1/12))</f>
        <v>0.004166666666666667</v>
      </c>
      <c r="F46" s="3" t="s">
        <v>130</v>
      </c>
    </row>
    <row r="47" spans="1:6" ht="12.75">
      <c r="A47" s="86" t="s">
        <v>52</v>
      </c>
      <c r="B47" s="10" t="s">
        <v>154</v>
      </c>
      <c r="C47" s="9">
        <v>0.00167</v>
      </c>
      <c r="D47" s="40">
        <f t="shared" si="2"/>
        <v>2.6882658</v>
      </c>
      <c r="E47" s="60">
        <f>(0.02*(1/12))</f>
        <v>0.0016666666666666666</v>
      </c>
      <c r="F47" s="3" t="s">
        <v>130</v>
      </c>
    </row>
    <row r="48" spans="1:6" ht="25.5">
      <c r="A48" s="104" t="s">
        <v>53</v>
      </c>
      <c r="B48" s="87" t="s">
        <v>155</v>
      </c>
      <c r="C48" s="9">
        <v>0.032</v>
      </c>
      <c r="D48" s="40">
        <f t="shared" si="2"/>
        <v>51.51168</v>
      </c>
      <c r="E48" s="60">
        <f>(1*0.4*0.08)</f>
        <v>0.032</v>
      </c>
      <c r="F48" s="3" t="s">
        <v>130</v>
      </c>
    </row>
    <row r="49" spans="1:6" ht="25.5">
      <c r="A49" s="104"/>
      <c r="B49" s="87" t="s">
        <v>156</v>
      </c>
      <c r="C49" s="9">
        <v>0.0016</v>
      </c>
      <c r="D49" s="40">
        <f t="shared" si="2"/>
        <v>2.575584</v>
      </c>
      <c r="E49" s="60">
        <f>(1*0.4*0.004)</f>
        <v>0.0016</v>
      </c>
      <c r="F49" s="3" t="s">
        <v>130</v>
      </c>
    </row>
    <row r="50" spans="1:6" ht="25.5">
      <c r="A50" s="104"/>
      <c r="B50" s="87" t="s">
        <v>135</v>
      </c>
      <c r="C50" s="9">
        <v>0.008</v>
      </c>
      <c r="D50" s="40">
        <f t="shared" si="2"/>
        <v>12.87792</v>
      </c>
      <c r="E50" s="60">
        <f>(1*0.1*0.08)</f>
        <v>0.008</v>
      </c>
      <c r="F50" s="3" t="s">
        <v>130</v>
      </c>
    </row>
    <row r="51" spans="1:6" ht="25.5" customHeight="1">
      <c r="A51" s="88" t="s">
        <v>54</v>
      </c>
      <c r="B51" s="87" t="s">
        <v>136</v>
      </c>
      <c r="C51" s="9">
        <v>0.0004</v>
      </c>
      <c r="D51" s="40">
        <f t="shared" si="2"/>
        <v>0.643896</v>
      </c>
      <c r="E51" s="60">
        <f>(1*0.1*0.004)</f>
        <v>0.0004</v>
      </c>
      <c r="F51" s="3" t="s">
        <v>130</v>
      </c>
    </row>
    <row r="52" spans="1:6" ht="12.75">
      <c r="A52" s="90" t="s">
        <v>55</v>
      </c>
      <c r="B52" s="91"/>
      <c r="C52" s="69">
        <f>SUM(C46:C51)</f>
        <v>0.047839999999999994</v>
      </c>
      <c r="D52" s="70">
        <f>SUM(D46:D51)</f>
        <v>77.0099616</v>
      </c>
      <c r="E52" s="65">
        <f>SUM(E46:E51)</f>
        <v>0.047833333333333325</v>
      </c>
      <c r="F52" s="63"/>
    </row>
    <row r="53" spans="1:4" ht="12.75">
      <c r="A53" s="43"/>
      <c r="B53" s="11"/>
      <c r="C53" s="11"/>
      <c r="D53" s="44"/>
    </row>
    <row r="54" spans="1:4" ht="12.75">
      <c r="A54" s="101" t="s">
        <v>56</v>
      </c>
      <c r="B54" s="102" t="s">
        <v>22</v>
      </c>
      <c r="C54" s="102"/>
      <c r="D54" s="103"/>
    </row>
    <row r="55" spans="1:4" ht="24">
      <c r="A55" s="57" t="s">
        <v>57</v>
      </c>
      <c r="B55" s="16" t="s">
        <v>58</v>
      </c>
      <c r="C55" s="59">
        <f>C32*C43</f>
        <v>0.07627281000000001</v>
      </c>
      <c r="D55" s="40">
        <f>$D$20*C55</f>
        <v>122.77939316940002</v>
      </c>
    </row>
    <row r="56" spans="1:4" ht="12.75">
      <c r="A56" s="90" t="s">
        <v>59</v>
      </c>
      <c r="B56" s="91"/>
      <c r="C56" s="69">
        <f>SUM(C55)</f>
        <v>0.07627281000000001</v>
      </c>
      <c r="D56" s="68">
        <f>D55</f>
        <v>122.77939316940002</v>
      </c>
    </row>
    <row r="57" spans="1:4" ht="12.75">
      <c r="A57" s="101" t="s">
        <v>109</v>
      </c>
      <c r="B57" s="102"/>
      <c r="C57" s="102"/>
      <c r="D57" s="103"/>
    </row>
    <row r="58" spans="1:6" ht="27" customHeight="1">
      <c r="A58" s="57" t="s">
        <v>110</v>
      </c>
      <c r="B58" s="16" t="s">
        <v>111</v>
      </c>
      <c r="C58" s="84">
        <f>C29*C46</f>
        <v>0.00033360000000000003</v>
      </c>
      <c r="D58" s="40">
        <f>C58*D20</f>
        <v>0.537009264</v>
      </c>
      <c r="E58" s="60">
        <f>C29*C46</f>
        <v>0.00033360000000000003</v>
      </c>
      <c r="F58" s="3" t="s">
        <v>130</v>
      </c>
    </row>
    <row r="59" spans="1:6" ht="39.75" customHeight="1">
      <c r="A59" s="57" t="s">
        <v>112</v>
      </c>
      <c r="B59" s="16" t="s">
        <v>113</v>
      </c>
      <c r="C59" s="84">
        <f>C29*C39</f>
        <v>0.0002664</v>
      </c>
      <c r="D59" s="40">
        <f>C59*D20</f>
        <v>0.42883473600000005</v>
      </c>
      <c r="E59" s="60">
        <f>C29*C39</f>
        <v>0.0002664</v>
      </c>
      <c r="F59" s="3" t="s">
        <v>130</v>
      </c>
    </row>
    <row r="60" spans="1:6" ht="15.75" customHeight="1">
      <c r="A60" s="90" t="s">
        <v>117</v>
      </c>
      <c r="B60" s="91"/>
      <c r="C60" s="69">
        <f>SUM(C58:C59)</f>
        <v>0.0006000000000000001</v>
      </c>
      <c r="D60" s="70">
        <f>SUM(D58:D59)</f>
        <v>0.9658440000000001</v>
      </c>
      <c r="E60" s="65">
        <f>SUM(E58:E59)</f>
        <v>0.0006000000000000001</v>
      </c>
      <c r="F60" s="63"/>
    </row>
    <row r="61" spans="1:4" ht="12.75">
      <c r="A61" s="101" t="s">
        <v>114</v>
      </c>
      <c r="B61" s="102"/>
      <c r="C61" s="102"/>
      <c r="D61" s="103"/>
    </row>
    <row r="62" spans="1:4" ht="35.25" customHeight="1">
      <c r="A62" s="57" t="s">
        <v>115</v>
      </c>
      <c r="B62" s="16" t="s">
        <v>116</v>
      </c>
      <c r="C62" s="9">
        <v>0.0002</v>
      </c>
      <c r="D62" s="40">
        <f>((D20+D41)/(12*4))*0.02</f>
        <v>0.7266165142500001</v>
      </c>
    </row>
    <row r="63" spans="1:4" ht="12.75">
      <c r="A63" s="90" t="s">
        <v>118</v>
      </c>
      <c r="B63" s="91"/>
      <c r="C63" s="69">
        <v>0.0002</v>
      </c>
      <c r="D63" s="68">
        <f>D62</f>
        <v>0.7266165142500001</v>
      </c>
    </row>
    <row r="64" spans="1:4" ht="12.75">
      <c r="A64" s="97" t="s">
        <v>60</v>
      </c>
      <c r="B64" s="98" t="s">
        <v>22</v>
      </c>
      <c r="C64" s="98"/>
      <c r="D64" s="99"/>
    </row>
    <row r="65" spans="1:4" ht="12.75">
      <c r="A65" s="56" t="s">
        <v>61</v>
      </c>
      <c r="B65" s="15" t="s">
        <v>20</v>
      </c>
      <c r="C65" s="18"/>
      <c r="D65" s="42">
        <f>D20</f>
        <v>1609.74</v>
      </c>
    </row>
    <row r="66" spans="1:4" ht="12.75">
      <c r="A66" s="56" t="s">
        <v>62</v>
      </c>
      <c r="B66" s="15" t="s">
        <v>63</v>
      </c>
      <c r="C66" s="18">
        <f>C32</f>
        <v>0.321</v>
      </c>
      <c r="D66" s="42">
        <f>D32</f>
        <v>516.72654</v>
      </c>
    </row>
    <row r="67" spans="1:4" ht="12.75">
      <c r="A67" s="56" t="s">
        <v>64</v>
      </c>
      <c r="B67" s="15" t="s">
        <v>49</v>
      </c>
      <c r="C67" s="18">
        <f>C43</f>
        <v>0.23761000000000002</v>
      </c>
      <c r="D67" s="42">
        <f>D43</f>
        <v>382.49032139999997</v>
      </c>
    </row>
    <row r="68" spans="1:4" ht="12.75">
      <c r="A68" s="56" t="s">
        <v>65</v>
      </c>
      <c r="B68" s="15" t="s">
        <v>66</v>
      </c>
      <c r="C68" s="18">
        <f>C52</f>
        <v>0.047839999999999994</v>
      </c>
      <c r="D68" s="42">
        <f>D52</f>
        <v>77.0099616</v>
      </c>
    </row>
    <row r="69" spans="1:4" ht="12.75">
      <c r="A69" s="56" t="s">
        <v>67</v>
      </c>
      <c r="B69" s="15" t="s">
        <v>68</v>
      </c>
      <c r="C69" s="18">
        <f>C56</f>
        <v>0.07627281000000001</v>
      </c>
      <c r="D69" s="42">
        <f>D56</f>
        <v>122.77939316940002</v>
      </c>
    </row>
    <row r="70" spans="1:4" ht="12.75">
      <c r="A70" s="56" t="s">
        <v>119</v>
      </c>
      <c r="B70" s="15" t="s">
        <v>121</v>
      </c>
      <c r="C70" s="18">
        <f>C60</f>
        <v>0.0006000000000000001</v>
      </c>
      <c r="D70" s="42">
        <f>D65*C70</f>
        <v>0.9658440000000001</v>
      </c>
    </row>
    <row r="71" spans="1:4" ht="12.75">
      <c r="A71" s="56" t="s">
        <v>120</v>
      </c>
      <c r="B71" s="15" t="s">
        <v>122</v>
      </c>
      <c r="C71" s="26">
        <f>C63</f>
        <v>0.0002</v>
      </c>
      <c r="D71" s="42">
        <f>D63</f>
        <v>0.7266165142500001</v>
      </c>
    </row>
    <row r="72" spans="1:4" ht="12.75">
      <c r="A72" s="90" t="s">
        <v>69</v>
      </c>
      <c r="B72" s="91"/>
      <c r="C72" s="67">
        <f>SUM(C66:C71)</f>
        <v>0.68352281</v>
      </c>
      <c r="D72" s="68">
        <f>SUM(D65:D71)</f>
        <v>2710.4386766836496</v>
      </c>
    </row>
    <row r="73" spans="1:4" ht="12.75">
      <c r="A73" s="45"/>
      <c r="B73" s="46"/>
      <c r="C73" s="46"/>
      <c r="D73" s="47"/>
    </row>
    <row r="74" spans="1:4" ht="12.75" customHeight="1">
      <c r="A74" s="97" t="s">
        <v>70</v>
      </c>
      <c r="B74" s="98" t="s">
        <v>22</v>
      </c>
      <c r="C74" s="98"/>
      <c r="D74" s="99"/>
    </row>
    <row r="75" spans="1:5" ht="12.75" customHeight="1">
      <c r="A75" s="57" t="s">
        <v>71</v>
      </c>
      <c r="B75" s="16" t="s">
        <v>149</v>
      </c>
      <c r="C75" s="9"/>
      <c r="D75" s="42">
        <v>0</v>
      </c>
      <c r="E75" s="2" t="s">
        <v>129</v>
      </c>
    </row>
    <row r="76" spans="1:5" ht="12.75">
      <c r="A76" s="57" t="s">
        <v>72</v>
      </c>
      <c r="B76" s="16" t="s">
        <v>151</v>
      </c>
      <c r="C76" s="9"/>
      <c r="D76" s="42">
        <v>8.48</v>
      </c>
      <c r="E76" s="2" t="s">
        <v>129</v>
      </c>
    </row>
    <row r="77" spans="1:8" ht="12.75">
      <c r="A77" s="57" t="s">
        <v>73</v>
      </c>
      <c r="B77" s="16" t="s">
        <v>148</v>
      </c>
      <c r="C77" s="9"/>
      <c r="D77" s="42">
        <v>30</v>
      </c>
      <c r="E77" s="2" t="s">
        <v>129</v>
      </c>
      <c r="H77" s="3"/>
    </row>
    <row r="78" spans="1:5" ht="12.75">
      <c r="A78" s="57" t="s">
        <v>74</v>
      </c>
      <c r="B78" s="16" t="s">
        <v>144</v>
      </c>
      <c r="C78" s="9"/>
      <c r="D78" s="42">
        <v>167.2</v>
      </c>
      <c r="E78" s="2" t="s">
        <v>129</v>
      </c>
    </row>
    <row r="79" spans="1:5" ht="12.75">
      <c r="A79" s="57" t="s">
        <v>75</v>
      </c>
      <c r="B79" s="16" t="s">
        <v>137</v>
      </c>
      <c r="C79" s="9"/>
      <c r="D79" s="42">
        <f>-D11*6%</f>
        <v>-96.5844</v>
      </c>
      <c r="E79" s="2" t="s">
        <v>129</v>
      </c>
    </row>
    <row r="80" spans="1:5" ht="12.75">
      <c r="A80" s="57" t="s">
        <v>76</v>
      </c>
      <c r="B80" s="16" t="s">
        <v>145</v>
      </c>
      <c r="C80" s="9"/>
      <c r="D80" s="42">
        <v>107.15</v>
      </c>
      <c r="E80" s="2" t="s">
        <v>129</v>
      </c>
    </row>
    <row r="81" spans="1:5" ht="12.75">
      <c r="A81" s="57" t="s">
        <v>77</v>
      </c>
      <c r="B81" s="16" t="s">
        <v>152</v>
      </c>
      <c r="C81" s="9"/>
      <c r="D81" s="42">
        <v>10.33</v>
      </c>
      <c r="E81" s="2" t="s">
        <v>129</v>
      </c>
    </row>
    <row r="82" spans="1:5" ht="12.75">
      <c r="A82" s="57" t="s">
        <v>78</v>
      </c>
      <c r="B82" s="16" t="s">
        <v>150</v>
      </c>
      <c r="C82" s="9"/>
      <c r="D82" s="42">
        <v>37.06</v>
      </c>
      <c r="E82" s="2" t="s">
        <v>129</v>
      </c>
    </row>
    <row r="83" spans="1:5" ht="12.75">
      <c r="A83" s="57" t="s">
        <v>79</v>
      </c>
      <c r="B83" s="16" t="s">
        <v>165</v>
      </c>
      <c r="C83" s="9"/>
      <c r="D83" s="40"/>
      <c r="E83" s="2" t="s">
        <v>129</v>
      </c>
    </row>
    <row r="84" spans="1:4" ht="15">
      <c r="A84" s="90" t="s">
        <v>80</v>
      </c>
      <c r="B84" s="100"/>
      <c r="C84" s="67"/>
      <c r="D84" s="68">
        <f>SUM(D75:D83)</f>
        <v>263.63560000000007</v>
      </c>
    </row>
    <row r="85" spans="1:4" ht="12.75">
      <c r="A85" s="45"/>
      <c r="B85" s="46"/>
      <c r="C85" s="46"/>
      <c r="D85" s="47"/>
    </row>
    <row r="86" spans="1:4" ht="12.75">
      <c r="A86" s="97" t="s">
        <v>82</v>
      </c>
      <c r="B86" s="98" t="s">
        <v>22</v>
      </c>
      <c r="C86" s="98"/>
      <c r="D86" s="99"/>
    </row>
    <row r="87" spans="1:4" ht="12.75">
      <c r="A87" s="56" t="s">
        <v>83</v>
      </c>
      <c r="B87" s="17" t="s">
        <v>69</v>
      </c>
      <c r="C87" s="20"/>
      <c r="D87" s="42">
        <f>D72</f>
        <v>2710.4386766836496</v>
      </c>
    </row>
    <row r="88" spans="1:4" ht="12.75">
      <c r="A88" s="56" t="s">
        <v>84</v>
      </c>
      <c r="B88" s="17" t="s">
        <v>81</v>
      </c>
      <c r="C88" s="20"/>
      <c r="D88" s="42">
        <f>D84</f>
        <v>263.63560000000007</v>
      </c>
    </row>
    <row r="89" spans="1:4" ht="12.75">
      <c r="A89" s="90" t="s">
        <v>85</v>
      </c>
      <c r="B89" s="91"/>
      <c r="C89" s="67"/>
      <c r="D89" s="68">
        <f>SUM(D87:D88)</f>
        <v>2974.0742766836497</v>
      </c>
    </row>
    <row r="90" spans="1:4" ht="12.75">
      <c r="A90" s="48"/>
      <c r="B90" s="21"/>
      <c r="C90" s="22"/>
      <c r="D90" s="49"/>
    </row>
    <row r="91" spans="1:4" ht="12.75">
      <c r="A91" s="97" t="s">
        <v>86</v>
      </c>
      <c r="B91" s="98"/>
      <c r="C91" s="98"/>
      <c r="D91" s="99"/>
    </row>
    <row r="92" spans="1:4" ht="12.75">
      <c r="A92" s="57" t="s">
        <v>87</v>
      </c>
      <c r="B92" s="14" t="s">
        <v>88</v>
      </c>
      <c r="C92" s="9">
        <v>0.03</v>
      </c>
      <c r="D92" s="40">
        <f>D89*C92</f>
        <v>89.22222830050949</v>
      </c>
    </row>
    <row r="93" spans="1:4" ht="12.75">
      <c r="A93" s="57" t="s">
        <v>89</v>
      </c>
      <c r="B93" s="14" t="s">
        <v>90</v>
      </c>
      <c r="C93" s="9">
        <v>0.072</v>
      </c>
      <c r="D93" s="40">
        <f>D89*C93</f>
        <v>214.13334792122276</v>
      </c>
    </row>
    <row r="94" spans="1:4" ht="12.75">
      <c r="A94" s="90" t="s">
        <v>91</v>
      </c>
      <c r="B94" s="91"/>
      <c r="C94" s="67"/>
      <c r="D94" s="68">
        <f>SUM(D92:D93)</f>
        <v>303.35557622173224</v>
      </c>
    </row>
    <row r="95" spans="1:4" ht="12.75">
      <c r="A95" s="48"/>
      <c r="B95" s="21"/>
      <c r="C95" s="22"/>
      <c r="D95" s="49"/>
    </row>
    <row r="96" spans="1:4" ht="12.75">
      <c r="A96" s="97" t="s">
        <v>92</v>
      </c>
      <c r="B96" s="98" t="s">
        <v>22</v>
      </c>
      <c r="C96" s="98"/>
      <c r="D96" s="99"/>
    </row>
    <row r="97" spans="1:4" ht="12.75">
      <c r="A97" s="56" t="s">
        <v>93</v>
      </c>
      <c r="B97" s="17" t="s">
        <v>85</v>
      </c>
      <c r="C97" s="20"/>
      <c r="D97" s="42">
        <f>D89</f>
        <v>2974.0742766836497</v>
      </c>
    </row>
    <row r="98" spans="1:4" ht="12.75">
      <c r="A98" s="56" t="s">
        <v>94</v>
      </c>
      <c r="B98" s="17" t="s">
        <v>95</v>
      </c>
      <c r="C98" s="20"/>
      <c r="D98" s="42">
        <f>D94</f>
        <v>303.35557622173224</v>
      </c>
    </row>
    <row r="99" spans="1:4" ht="25.5" customHeight="1">
      <c r="A99" s="92" t="s">
        <v>96</v>
      </c>
      <c r="B99" s="93"/>
      <c r="C99" s="67"/>
      <c r="D99" s="68">
        <f>SUM(D97:D98)</f>
        <v>3277.429852905382</v>
      </c>
    </row>
    <row r="100" spans="1:4" ht="12.75">
      <c r="A100" s="48"/>
      <c r="B100" s="21"/>
      <c r="C100" s="22"/>
      <c r="D100" s="49"/>
    </row>
    <row r="101" spans="1:4" ht="12.75" customHeight="1">
      <c r="A101" s="97" t="s">
        <v>127</v>
      </c>
      <c r="B101" s="98" t="s">
        <v>22</v>
      </c>
      <c r="C101" s="98"/>
      <c r="D101" s="99"/>
    </row>
    <row r="102" spans="1:6" ht="12.75">
      <c r="A102" s="56" t="s">
        <v>97</v>
      </c>
      <c r="B102" s="14" t="s">
        <v>98</v>
      </c>
      <c r="C102" s="9">
        <v>0.05</v>
      </c>
      <c r="D102" s="40">
        <f>($D$99/(1-$C$105))*C102</f>
        <v>179.38860716504556</v>
      </c>
      <c r="E102" s="66">
        <f>D110*C102</f>
        <v>179.38860716504556</v>
      </c>
      <c r="F102" s="3" t="s">
        <v>130</v>
      </c>
    </row>
    <row r="103" spans="1:6" ht="12.75">
      <c r="A103" s="56" t="s">
        <v>99</v>
      </c>
      <c r="B103" s="14" t="s">
        <v>100</v>
      </c>
      <c r="C103" s="9">
        <v>0.03</v>
      </c>
      <c r="D103" s="40">
        <f>($D$99/(1-$C$105))*C103</f>
        <v>107.63316429902733</v>
      </c>
      <c r="E103" s="66">
        <f>D110*C103</f>
        <v>107.63316429902733</v>
      </c>
      <c r="F103" s="3" t="s">
        <v>130</v>
      </c>
    </row>
    <row r="104" spans="1:6" ht="12.75">
      <c r="A104" s="56" t="s">
        <v>101</v>
      </c>
      <c r="B104" s="14" t="s">
        <v>102</v>
      </c>
      <c r="C104" s="9">
        <v>0.0065</v>
      </c>
      <c r="D104" s="40">
        <f>($D$99/(1-$C$105))*C104</f>
        <v>23.320518931455922</v>
      </c>
      <c r="E104" s="66">
        <f>D110*C104</f>
        <v>23.320518931455922</v>
      </c>
      <c r="F104" s="3" t="s">
        <v>130</v>
      </c>
    </row>
    <row r="105" spans="1:5" ht="12.75">
      <c r="A105" s="90" t="s">
        <v>103</v>
      </c>
      <c r="B105" s="91"/>
      <c r="C105" s="67">
        <f>SUM(C102:C104)</f>
        <v>0.08650000000000001</v>
      </c>
      <c r="D105" s="68">
        <f>SUM(D102:D104)</f>
        <v>310.34229039552883</v>
      </c>
      <c r="E105" s="66">
        <f>D110*C105</f>
        <v>310.34229039552883</v>
      </c>
    </row>
    <row r="106" spans="1:6" s="12" customFormat="1" ht="12.75">
      <c r="A106" s="43"/>
      <c r="B106" s="11"/>
      <c r="C106" s="50"/>
      <c r="D106" s="51"/>
      <c r="E106" s="52"/>
      <c r="F106" s="13"/>
    </row>
    <row r="107" spans="1:4" ht="24.75" customHeight="1">
      <c r="A107" s="97" t="s">
        <v>104</v>
      </c>
      <c r="B107" s="98" t="s">
        <v>22</v>
      </c>
      <c r="C107" s="98"/>
      <c r="D107" s="99"/>
    </row>
    <row r="108" spans="1:4" ht="24.75" customHeight="1">
      <c r="A108" s="57" t="s">
        <v>105</v>
      </c>
      <c r="B108" s="16" t="s">
        <v>106</v>
      </c>
      <c r="C108" s="9"/>
      <c r="D108" s="40">
        <f>D99</f>
        <v>3277.429852905382</v>
      </c>
    </row>
    <row r="109" spans="1:4" ht="22.5" customHeight="1">
      <c r="A109" s="57" t="s">
        <v>107</v>
      </c>
      <c r="B109" s="17" t="s">
        <v>108</v>
      </c>
      <c r="C109" s="20"/>
      <c r="D109" s="40">
        <f>D105</f>
        <v>310.34229039552883</v>
      </c>
    </row>
    <row r="110" spans="1:5" ht="25.5" customHeight="1">
      <c r="A110" s="92" t="s">
        <v>128</v>
      </c>
      <c r="B110" s="93"/>
      <c r="C110" s="67"/>
      <c r="D110" s="68">
        <f>D108+D109</f>
        <v>3587.772143300911</v>
      </c>
      <c r="E110" s="19"/>
    </row>
    <row r="111" spans="1:6" s="12" customFormat="1" ht="12.75" customHeight="1">
      <c r="A111" s="53"/>
      <c r="B111" s="54"/>
      <c r="C111" s="50"/>
      <c r="D111" s="51"/>
      <c r="E111" s="52"/>
      <c r="F111" s="13"/>
    </row>
    <row r="112" spans="1:4" ht="15.75" customHeight="1">
      <c r="A112" s="94" t="s">
        <v>125</v>
      </c>
      <c r="B112" s="95"/>
      <c r="C112" s="95"/>
      <c r="D112" s="96"/>
    </row>
    <row r="113" spans="1:8" ht="18" customHeight="1">
      <c r="A113" s="90" t="s">
        <v>124</v>
      </c>
      <c r="B113" s="91"/>
      <c r="C113" s="67"/>
      <c r="D113" s="68">
        <f>D110</f>
        <v>3587.772143300911</v>
      </c>
      <c r="G113" s="73"/>
      <c r="H113" s="3"/>
    </row>
    <row r="114" spans="1:8" ht="18" customHeight="1">
      <c r="A114" s="90" t="s">
        <v>124</v>
      </c>
      <c r="B114" s="91"/>
      <c r="C114" s="67"/>
      <c r="D114" s="68">
        <f>D113</f>
        <v>3587.772143300911</v>
      </c>
      <c r="G114" s="73"/>
      <c r="H114" s="3"/>
    </row>
    <row r="115" spans="1:8" ht="18" customHeight="1">
      <c r="A115" s="90" t="s">
        <v>123</v>
      </c>
      <c r="B115" s="91"/>
      <c r="C115" s="80">
        <v>12</v>
      </c>
      <c r="D115" s="68">
        <f>C115*D114</f>
        <v>43053.265719610936</v>
      </c>
      <c r="H115" s="3"/>
    </row>
    <row r="116" spans="1:8" ht="18" customHeight="1">
      <c r="A116" s="90" t="s">
        <v>146</v>
      </c>
      <c r="B116" s="91"/>
      <c r="C116" s="67"/>
      <c r="D116" s="68"/>
      <c r="H116" s="3"/>
    </row>
    <row r="117" spans="1:8" ht="18" customHeight="1">
      <c r="A117" s="90" t="s">
        <v>147</v>
      </c>
      <c r="B117" s="91"/>
      <c r="C117" s="67"/>
      <c r="D117" s="68"/>
      <c r="H117" s="3"/>
    </row>
    <row r="118" ht="28.5" customHeight="1"/>
  </sheetData>
  <sheetProtection/>
  <mergeCells count="44">
    <mergeCell ref="B1:C2"/>
    <mergeCell ref="A4:D4"/>
    <mergeCell ref="A6:D6"/>
    <mergeCell ref="A7:D7"/>
    <mergeCell ref="A8:D8"/>
    <mergeCell ref="A9:C9"/>
    <mergeCell ref="A10:C10"/>
    <mergeCell ref="A11:C11"/>
    <mergeCell ref="A14:D14"/>
    <mergeCell ref="A20:C20"/>
    <mergeCell ref="A22:D22"/>
    <mergeCell ref="A23:D23"/>
    <mergeCell ref="A32:B32"/>
    <mergeCell ref="A34:D34"/>
    <mergeCell ref="A43:B43"/>
    <mergeCell ref="A45:D45"/>
    <mergeCell ref="A52:B52"/>
    <mergeCell ref="A54:D54"/>
    <mergeCell ref="A48:A50"/>
    <mergeCell ref="A56:B56"/>
    <mergeCell ref="A57:D57"/>
    <mergeCell ref="A60:B60"/>
    <mergeCell ref="A61:D61"/>
    <mergeCell ref="A63:B63"/>
    <mergeCell ref="A64:D64"/>
    <mergeCell ref="A72:B72"/>
    <mergeCell ref="A74:D74"/>
    <mergeCell ref="A84:B84"/>
    <mergeCell ref="A86:D86"/>
    <mergeCell ref="A89:B89"/>
    <mergeCell ref="A91:D91"/>
    <mergeCell ref="A94:B94"/>
    <mergeCell ref="A96:D96"/>
    <mergeCell ref="A99:B99"/>
    <mergeCell ref="A101:D101"/>
    <mergeCell ref="A105:B105"/>
    <mergeCell ref="A107:D107"/>
    <mergeCell ref="A117:B117"/>
    <mergeCell ref="A116:B116"/>
    <mergeCell ref="A110:B110"/>
    <mergeCell ref="A112:D112"/>
    <mergeCell ref="A113:B113"/>
    <mergeCell ref="A115:B115"/>
    <mergeCell ref="A114:B11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6" r:id="rId1"/>
  <colBreaks count="1" manualBreakCount="1">
    <brk id="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117"/>
  <sheetViews>
    <sheetView view="pageBreakPreview" zoomScaleSheetLayoutView="100" zoomScalePageLayoutView="0" workbookViewId="0" topLeftCell="A1">
      <selection activeCell="C94" sqref="C94"/>
    </sheetView>
  </sheetViews>
  <sheetFormatPr defaultColWidth="9.140625" defaultRowHeight="15"/>
  <cols>
    <col min="1" max="1" width="7.421875" style="2" customWidth="1"/>
    <col min="2" max="2" width="62.00390625" style="2" customWidth="1"/>
    <col min="3" max="3" width="9.421875" style="2" bestFit="1" customWidth="1"/>
    <col min="4" max="4" width="16.57421875" style="2" customWidth="1"/>
    <col min="5" max="5" width="12.140625" style="2" bestFit="1" customWidth="1"/>
    <col min="6" max="6" width="12.57421875" style="3" bestFit="1" customWidth="1"/>
    <col min="7" max="7" width="12.7109375" style="2" bestFit="1" customWidth="1"/>
    <col min="8" max="8" width="10.00390625" style="3" bestFit="1" customWidth="1"/>
    <col min="9" max="16384" width="9.140625" style="2" customWidth="1"/>
  </cols>
  <sheetData>
    <row r="1" spans="1:4" ht="37.5" customHeight="1">
      <c r="A1" s="27"/>
      <c r="B1" s="111"/>
      <c r="C1" s="112"/>
      <c r="D1" s="1" t="s">
        <v>0</v>
      </c>
    </row>
    <row r="2" spans="1:4" ht="19.5" customHeight="1">
      <c r="A2" s="29"/>
      <c r="B2" s="113"/>
      <c r="C2" s="114"/>
      <c r="D2" s="4">
        <f>'Agente de limpeza'!D2</f>
        <v>43271</v>
      </c>
    </row>
    <row r="3" spans="1:4" ht="14.25" customHeight="1" thickBot="1">
      <c r="A3" s="28"/>
      <c r="B3" s="30"/>
      <c r="C3" s="30"/>
      <c r="D3" s="31"/>
    </row>
    <row r="4" spans="1:4" ht="21" customHeight="1" thickBot="1">
      <c r="A4" s="115" t="s">
        <v>126</v>
      </c>
      <c r="B4" s="116"/>
      <c r="C4" s="116"/>
      <c r="D4" s="117"/>
    </row>
    <row r="5" spans="1:4" ht="13.5" thickBot="1">
      <c r="A5" s="23"/>
      <c r="B5" s="23"/>
      <c r="C5" s="23"/>
      <c r="D5" s="23"/>
    </row>
    <row r="6" spans="1:4" ht="13.5" customHeight="1" thickBot="1">
      <c r="A6" s="118" t="s">
        <v>172</v>
      </c>
      <c r="B6" s="119"/>
      <c r="C6" s="119"/>
      <c r="D6" s="120"/>
    </row>
    <row r="7" spans="1:4" ht="15.75" thickBot="1">
      <c r="A7" s="127"/>
      <c r="B7" s="121"/>
      <c r="C7" s="121"/>
      <c r="D7" s="121"/>
    </row>
    <row r="8" spans="1:4" ht="17.25" customHeight="1" thickBot="1">
      <c r="A8" s="122" t="s">
        <v>1</v>
      </c>
      <c r="B8" s="123"/>
      <c r="C8" s="123"/>
      <c r="D8" s="124"/>
    </row>
    <row r="9" spans="1:4" ht="12.75">
      <c r="A9" s="125" t="s">
        <v>2</v>
      </c>
      <c r="B9" s="126"/>
      <c r="C9" s="126"/>
      <c r="D9" s="32">
        <v>1</v>
      </c>
    </row>
    <row r="10" spans="1:4" ht="12.75">
      <c r="A10" s="105" t="s">
        <v>3</v>
      </c>
      <c r="B10" s="106"/>
      <c r="C10" s="106"/>
      <c r="D10" s="33">
        <v>954</v>
      </c>
    </row>
    <row r="11" spans="1:4" ht="12.75">
      <c r="A11" s="105" t="s">
        <v>4</v>
      </c>
      <c r="B11" s="106"/>
      <c r="C11" s="106"/>
      <c r="D11" s="55">
        <v>1033.2</v>
      </c>
    </row>
    <row r="12" spans="1:4" ht="12.75">
      <c r="A12" s="34"/>
      <c r="B12" s="5"/>
      <c r="C12" s="5"/>
      <c r="D12" s="35"/>
    </row>
    <row r="13" spans="1:4" ht="24">
      <c r="A13" s="36" t="s">
        <v>5</v>
      </c>
      <c r="B13" s="25" t="s">
        <v>6</v>
      </c>
      <c r="C13" s="24" t="s">
        <v>7</v>
      </c>
      <c r="D13" s="37" t="s">
        <v>8</v>
      </c>
    </row>
    <row r="14" spans="1:4" ht="12.75">
      <c r="A14" s="107" t="s">
        <v>9</v>
      </c>
      <c r="B14" s="108"/>
      <c r="C14" s="108"/>
      <c r="D14" s="109"/>
    </row>
    <row r="15" spans="1:4" ht="12.75">
      <c r="A15" s="38" t="s">
        <v>10</v>
      </c>
      <c r="B15" s="6" t="s">
        <v>11</v>
      </c>
      <c r="C15" s="9">
        <v>0.2</v>
      </c>
      <c r="D15" s="39">
        <f>D9*D11</f>
        <v>1033.2</v>
      </c>
    </row>
    <row r="16" spans="1:4" ht="12.75">
      <c r="A16" s="38" t="s">
        <v>12</v>
      </c>
      <c r="B16" s="8" t="s">
        <v>13</v>
      </c>
      <c r="C16" s="9">
        <v>0</v>
      </c>
      <c r="D16" s="40">
        <v>0</v>
      </c>
    </row>
    <row r="17" spans="1:4" ht="12.75">
      <c r="A17" s="38" t="s">
        <v>14</v>
      </c>
      <c r="B17" s="8" t="s">
        <v>15</v>
      </c>
      <c r="C17" s="9">
        <v>0</v>
      </c>
      <c r="D17" s="40">
        <v>0</v>
      </c>
    </row>
    <row r="18" spans="1:4" ht="12.75">
      <c r="A18" s="41" t="s">
        <v>16</v>
      </c>
      <c r="B18" s="10" t="s">
        <v>17</v>
      </c>
      <c r="C18" s="9">
        <v>0</v>
      </c>
      <c r="D18" s="42">
        <f>(D11*22)*C18</f>
        <v>0</v>
      </c>
    </row>
    <row r="19" spans="1:4" ht="12.75">
      <c r="A19" s="38" t="s">
        <v>18</v>
      </c>
      <c r="B19" s="8" t="s">
        <v>19</v>
      </c>
      <c r="C19" s="9">
        <v>0</v>
      </c>
      <c r="D19" s="40">
        <f>D15*C19</f>
        <v>0</v>
      </c>
    </row>
    <row r="20" spans="1:4" ht="12.75">
      <c r="A20" s="90" t="s">
        <v>20</v>
      </c>
      <c r="B20" s="110"/>
      <c r="C20" s="91"/>
      <c r="D20" s="68">
        <f>SUM(D15:D19)</f>
        <v>1033.2</v>
      </c>
    </row>
    <row r="21" spans="1:8" s="12" customFormat="1" ht="12.75">
      <c r="A21" s="43"/>
      <c r="B21" s="11"/>
      <c r="C21" s="11"/>
      <c r="D21" s="44"/>
      <c r="F21" s="13"/>
      <c r="H21" s="13"/>
    </row>
    <row r="22" spans="1:4" ht="12.75">
      <c r="A22" s="97" t="s">
        <v>21</v>
      </c>
      <c r="B22" s="98" t="s">
        <v>22</v>
      </c>
      <c r="C22" s="98"/>
      <c r="D22" s="99"/>
    </row>
    <row r="23" spans="1:4" ht="24.75" customHeight="1">
      <c r="A23" s="101" t="s">
        <v>23</v>
      </c>
      <c r="B23" s="102" t="s">
        <v>22</v>
      </c>
      <c r="C23" s="102"/>
      <c r="D23" s="103"/>
    </row>
    <row r="24" spans="1:4" ht="12.75">
      <c r="A24" s="56" t="s">
        <v>24</v>
      </c>
      <c r="B24" s="10" t="s">
        <v>25</v>
      </c>
      <c r="C24" s="9">
        <v>0.2</v>
      </c>
      <c r="D24" s="40">
        <f>$D$20*C24</f>
        <v>206.64000000000001</v>
      </c>
    </row>
    <row r="25" spans="1:4" ht="12.75">
      <c r="A25" s="56" t="s">
        <v>26</v>
      </c>
      <c r="B25" s="10" t="s">
        <v>27</v>
      </c>
      <c r="C25" s="9">
        <v>0</v>
      </c>
      <c r="D25" s="40">
        <f aca="true" t="shared" si="0" ref="D25:D31">$D$20*C25</f>
        <v>0</v>
      </c>
    </row>
    <row r="26" spans="1:4" ht="12.75">
      <c r="A26" s="56" t="s">
        <v>28</v>
      </c>
      <c r="B26" s="10" t="s">
        <v>29</v>
      </c>
      <c r="C26" s="9">
        <v>0</v>
      </c>
      <c r="D26" s="40">
        <f t="shared" si="0"/>
        <v>0</v>
      </c>
    </row>
    <row r="27" spans="1:4" ht="12.75">
      <c r="A27" s="56" t="s">
        <v>30</v>
      </c>
      <c r="B27" s="10" t="s">
        <v>31</v>
      </c>
      <c r="C27" s="9">
        <v>0</v>
      </c>
      <c r="D27" s="40">
        <f t="shared" si="0"/>
        <v>0</v>
      </c>
    </row>
    <row r="28" spans="1:4" ht="12.75">
      <c r="A28" s="56" t="s">
        <v>32</v>
      </c>
      <c r="B28" s="10" t="s">
        <v>33</v>
      </c>
      <c r="C28" s="9">
        <v>0.025</v>
      </c>
      <c r="D28" s="40">
        <f t="shared" si="0"/>
        <v>25.830000000000002</v>
      </c>
    </row>
    <row r="29" spans="1:4" ht="12.75">
      <c r="A29" s="56" t="s">
        <v>34</v>
      </c>
      <c r="B29" s="10" t="s">
        <v>35</v>
      </c>
      <c r="C29" s="9">
        <v>0.08</v>
      </c>
      <c r="D29" s="40">
        <f t="shared" si="0"/>
        <v>82.656</v>
      </c>
    </row>
    <row r="30" spans="1:4" ht="12.75">
      <c r="A30" s="56" t="s">
        <v>36</v>
      </c>
      <c r="B30" s="10" t="s">
        <v>37</v>
      </c>
      <c r="C30" s="9">
        <v>0.01</v>
      </c>
      <c r="D30" s="40">
        <f t="shared" si="0"/>
        <v>10.332</v>
      </c>
    </row>
    <row r="31" spans="1:4" ht="12.75">
      <c r="A31" s="56" t="s">
        <v>38</v>
      </c>
      <c r="B31" s="10" t="s">
        <v>39</v>
      </c>
      <c r="C31" s="9">
        <v>0.006</v>
      </c>
      <c r="D31" s="40">
        <f t="shared" si="0"/>
        <v>6.1992</v>
      </c>
    </row>
    <row r="32" spans="1:4" ht="12.75">
      <c r="A32" s="90" t="s">
        <v>40</v>
      </c>
      <c r="B32" s="91"/>
      <c r="C32" s="69">
        <f>SUM(C24:C31)</f>
        <v>0.321</v>
      </c>
      <c r="D32" s="68">
        <f>SUM(D24:D31)</f>
        <v>331.65720000000005</v>
      </c>
    </row>
    <row r="33" spans="1:8" s="12" customFormat="1" ht="12.75">
      <c r="A33" s="43"/>
      <c r="B33" s="11"/>
      <c r="C33" s="11"/>
      <c r="D33" s="44"/>
      <c r="F33" s="13"/>
      <c r="H33" s="13"/>
    </row>
    <row r="34" spans="1:7" ht="12.75">
      <c r="A34" s="101" t="s">
        <v>41</v>
      </c>
      <c r="B34" s="102" t="s">
        <v>22</v>
      </c>
      <c r="C34" s="102"/>
      <c r="D34" s="103"/>
      <c r="F34" s="61"/>
      <c r="G34" s="62"/>
    </row>
    <row r="35" spans="1:8" ht="12.75">
      <c r="A35" s="56" t="s">
        <v>42</v>
      </c>
      <c r="B35" s="10" t="s">
        <v>131</v>
      </c>
      <c r="C35" s="84">
        <v>0.11111</v>
      </c>
      <c r="D35" s="40">
        <f>$D$20*C35</f>
        <v>114.79885200000001</v>
      </c>
      <c r="E35" s="60">
        <f>(1+1/3)/12</f>
        <v>0.1111111111111111</v>
      </c>
      <c r="F35" s="3" t="s">
        <v>130</v>
      </c>
      <c r="G35" s="62"/>
      <c r="H35" s="2"/>
    </row>
    <row r="36" spans="1:8" ht="12.75">
      <c r="A36" s="56" t="s">
        <v>43</v>
      </c>
      <c r="B36" s="10" t="s">
        <v>157</v>
      </c>
      <c r="C36" s="84">
        <v>0.01389</v>
      </c>
      <c r="D36" s="40">
        <f aca="true" t="shared" si="1" ref="D36:D41">$D$20*C36</f>
        <v>14.351148</v>
      </c>
      <c r="E36" s="60">
        <f>(5/30)/12</f>
        <v>0.013888888888888888</v>
      </c>
      <c r="F36" s="3" t="s">
        <v>130</v>
      </c>
      <c r="G36" s="62"/>
      <c r="H36" s="2"/>
    </row>
    <row r="37" spans="1:8" ht="12.75">
      <c r="A37" s="56" t="s">
        <v>44</v>
      </c>
      <c r="B37" s="10" t="s">
        <v>158</v>
      </c>
      <c r="C37" s="84">
        <v>0.00021</v>
      </c>
      <c r="D37" s="40">
        <f t="shared" si="1"/>
        <v>0.21697200000000003</v>
      </c>
      <c r="E37" s="60">
        <f>(5/30)/12*0.015</f>
        <v>0.00020833333333333332</v>
      </c>
      <c r="F37" s="3" t="s">
        <v>130</v>
      </c>
      <c r="G37" s="62"/>
      <c r="H37" s="2"/>
    </row>
    <row r="38" spans="1:8" ht="12.75">
      <c r="A38" s="56" t="s">
        <v>45</v>
      </c>
      <c r="B38" s="10" t="s">
        <v>159</v>
      </c>
      <c r="C38" s="84">
        <v>0.00556</v>
      </c>
      <c r="D38" s="40">
        <f t="shared" si="1"/>
        <v>5.744592</v>
      </c>
      <c r="E38" s="60">
        <f>(2/30)/12</f>
        <v>0.005555555555555556</v>
      </c>
      <c r="F38" s="3" t="s">
        <v>130</v>
      </c>
      <c r="G38" s="62"/>
      <c r="H38" s="2"/>
    </row>
    <row r="39" spans="1:8" ht="12.75">
      <c r="A39" s="56" t="s">
        <v>46</v>
      </c>
      <c r="B39" s="10" t="s">
        <v>160</v>
      </c>
      <c r="C39" s="84">
        <v>0.00333</v>
      </c>
      <c r="D39" s="40">
        <f t="shared" si="1"/>
        <v>3.4405560000000004</v>
      </c>
      <c r="E39" s="60">
        <f>(15/30)/12*0.08</f>
        <v>0.003333333333333333</v>
      </c>
      <c r="F39" s="3" t="s">
        <v>130</v>
      </c>
      <c r="G39" s="62"/>
      <c r="H39" s="2"/>
    </row>
    <row r="40" spans="1:8" ht="12.75">
      <c r="A40" s="56" t="s">
        <v>47</v>
      </c>
      <c r="B40" s="10" t="s">
        <v>132</v>
      </c>
      <c r="C40" s="84">
        <v>0.01944</v>
      </c>
      <c r="D40" s="58">
        <f t="shared" si="1"/>
        <v>20.085408</v>
      </c>
      <c r="E40" s="60">
        <f>(7/30)/12</f>
        <v>0.019444444444444445</v>
      </c>
      <c r="F40" s="3" t="s">
        <v>130</v>
      </c>
      <c r="G40" s="62"/>
      <c r="H40" s="2"/>
    </row>
    <row r="41" spans="1:8" ht="12.75">
      <c r="A41" s="56" t="s">
        <v>48</v>
      </c>
      <c r="B41" s="10" t="s">
        <v>133</v>
      </c>
      <c r="C41" s="84">
        <v>0.08333</v>
      </c>
      <c r="D41" s="40">
        <f t="shared" si="1"/>
        <v>86.096556</v>
      </c>
      <c r="E41" s="60">
        <f>(1/12)</f>
        <v>0.08333333333333333</v>
      </c>
      <c r="F41" s="3" t="s">
        <v>130</v>
      </c>
      <c r="G41" s="62"/>
      <c r="H41" s="2"/>
    </row>
    <row r="42" spans="1:8" ht="12.75">
      <c r="A42" s="56" t="s">
        <v>134</v>
      </c>
      <c r="B42" s="10" t="s">
        <v>161</v>
      </c>
      <c r="C42" s="84">
        <v>0.00074</v>
      </c>
      <c r="D42" s="40">
        <f>$D$20*C42</f>
        <v>0.764568</v>
      </c>
      <c r="E42" s="60">
        <f>0.1111*0.02*0.333</f>
        <v>0.000739926</v>
      </c>
      <c r="F42" s="3" t="s">
        <v>130</v>
      </c>
      <c r="G42" s="62"/>
      <c r="H42" s="2"/>
    </row>
    <row r="43" spans="1:8" ht="12.75">
      <c r="A43" s="90" t="s">
        <v>49</v>
      </c>
      <c r="B43" s="91"/>
      <c r="C43" s="69">
        <f>SUM(C35:C42)</f>
        <v>0.23761000000000002</v>
      </c>
      <c r="D43" s="68">
        <f>SUM(D35:D42)</f>
        <v>245.498652</v>
      </c>
      <c r="E43" s="64">
        <f>SUM(E35:E42)</f>
        <v>0.237614926</v>
      </c>
      <c r="G43" s="62"/>
      <c r="H43" s="2"/>
    </row>
    <row r="44" spans="1:8" ht="12.75">
      <c r="A44" s="43"/>
      <c r="B44" s="11"/>
      <c r="C44" s="11"/>
      <c r="D44" s="44"/>
      <c r="G44" s="62"/>
      <c r="H44" s="2"/>
    </row>
    <row r="45" spans="1:8" ht="12.75">
      <c r="A45" s="101" t="s">
        <v>50</v>
      </c>
      <c r="B45" s="102" t="s">
        <v>22</v>
      </c>
      <c r="C45" s="102"/>
      <c r="D45" s="103"/>
      <c r="G45" s="62"/>
      <c r="H45" s="2"/>
    </row>
    <row r="46" spans="1:8" ht="12.75">
      <c r="A46" s="56" t="s">
        <v>51</v>
      </c>
      <c r="B46" s="10" t="s">
        <v>153</v>
      </c>
      <c r="C46" s="9">
        <v>0.00417</v>
      </c>
      <c r="D46" s="40">
        <f aca="true" t="shared" si="2" ref="D46:D51">$D$20*C46</f>
        <v>4.308444000000001</v>
      </c>
      <c r="E46" s="60">
        <f>(0.05*(1/12))</f>
        <v>0.004166666666666667</v>
      </c>
      <c r="F46" s="3" t="s">
        <v>130</v>
      </c>
      <c r="G46" s="62"/>
      <c r="H46" s="2"/>
    </row>
    <row r="47" spans="1:8" ht="12.75">
      <c r="A47" s="86" t="s">
        <v>52</v>
      </c>
      <c r="B47" s="10" t="s">
        <v>154</v>
      </c>
      <c r="C47" s="9">
        <v>0.00167</v>
      </c>
      <c r="D47" s="40">
        <f t="shared" si="2"/>
        <v>1.7254440000000002</v>
      </c>
      <c r="E47" s="60">
        <f>(0.02*(1/12))</f>
        <v>0.0016666666666666666</v>
      </c>
      <c r="F47" s="3" t="s">
        <v>130</v>
      </c>
      <c r="G47" s="62"/>
      <c r="H47" s="2"/>
    </row>
    <row r="48" spans="1:8" ht="25.5">
      <c r="A48" s="104" t="s">
        <v>53</v>
      </c>
      <c r="B48" s="87" t="s">
        <v>155</v>
      </c>
      <c r="C48" s="9">
        <v>0.032</v>
      </c>
      <c r="D48" s="40">
        <f t="shared" si="2"/>
        <v>33.062400000000004</v>
      </c>
      <c r="E48" s="60">
        <f>(1*0.4*0.08)</f>
        <v>0.032</v>
      </c>
      <c r="F48" s="3" t="s">
        <v>130</v>
      </c>
      <c r="G48" s="62"/>
      <c r="H48" s="2"/>
    </row>
    <row r="49" spans="1:8" ht="25.5">
      <c r="A49" s="104"/>
      <c r="B49" s="87" t="s">
        <v>156</v>
      </c>
      <c r="C49" s="9">
        <v>0.0016</v>
      </c>
      <c r="D49" s="40">
        <f t="shared" si="2"/>
        <v>1.6531200000000001</v>
      </c>
      <c r="E49" s="60">
        <f>(1*0.4*0.004)</f>
        <v>0.0016</v>
      </c>
      <c r="F49" s="3" t="s">
        <v>130</v>
      </c>
      <c r="G49" s="62"/>
      <c r="H49" s="2"/>
    </row>
    <row r="50" spans="1:8" ht="25.5">
      <c r="A50" s="104"/>
      <c r="B50" s="87" t="s">
        <v>135</v>
      </c>
      <c r="C50" s="9">
        <v>0.008</v>
      </c>
      <c r="D50" s="40">
        <f t="shared" si="2"/>
        <v>8.265600000000001</v>
      </c>
      <c r="E50" s="60">
        <f>(1*0.1*0.08)</f>
        <v>0.008</v>
      </c>
      <c r="F50" s="3" t="s">
        <v>130</v>
      </c>
      <c r="G50" s="62"/>
      <c r="H50" s="2"/>
    </row>
    <row r="51" spans="1:8" ht="25.5" customHeight="1">
      <c r="A51" s="88" t="s">
        <v>54</v>
      </c>
      <c r="B51" s="87" t="s">
        <v>136</v>
      </c>
      <c r="C51" s="9">
        <v>0.0004</v>
      </c>
      <c r="D51" s="40">
        <f t="shared" si="2"/>
        <v>0.41328000000000004</v>
      </c>
      <c r="E51" s="60">
        <f>(1*0.1*0.004)</f>
        <v>0.0004</v>
      </c>
      <c r="F51" s="3" t="s">
        <v>130</v>
      </c>
      <c r="G51" s="62"/>
      <c r="H51" s="2"/>
    </row>
    <row r="52" spans="1:7" ht="12.75">
      <c r="A52" s="90" t="s">
        <v>55</v>
      </c>
      <c r="B52" s="91"/>
      <c r="C52" s="69">
        <f>SUM(C46:C51)</f>
        <v>0.047839999999999994</v>
      </c>
      <c r="D52" s="68">
        <f>SUM(D46:D51)</f>
        <v>49.428288</v>
      </c>
      <c r="E52" s="65">
        <f>SUM(E46:E51)</f>
        <v>0.047833333333333325</v>
      </c>
      <c r="F52" s="63"/>
      <c r="G52" s="62"/>
    </row>
    <row r="53" spans="1:4" ht="12.75">
      <c r="A53" s="43"/>
      <c r="B53" s="11"/>
      <c r="C53" s="11"/>
      <c r="D53" s="44"/>
    </row>
    <row r="54" spans="1:4" ht="12.75">
      <c r="A54" s="101" t="s">
        <v>56</v>
      </c>
      <c r="B54" s="102" t="s">
        <v>22</v>
      </c>
      <c r="C54" s="102"/>
      <c r="D54" s="103"/>
    </row>
    <row r="55" spans="1:4" ht="24">
      <c r="A55" s="57" t="s">
        <v>57</v>
      </c>
      <c r="B55" s="16" t="s">
        <v>58</v>
      </c>
      <c r="C55" s="81">
        <f>C32*C43</f>
        <v>0.07627281000000001</v>
      </c>
      <c r="D55" s="40">
        <f>$D$20*C55</f>
        <v>78.80506729200002</v>
      </c>
    </row>
    <row r="56" spans="1:4" ht="12.75">
      <c r="A56" s="90" t="s">
        <v>59</v>
      </c>
      <c r="B56" s="91"/>
      <c r="C56" s="69">
        <f>SUM(C55)</f>
        <v>0.07627281000000001</v>
      </c>
      <c r="D56" s="68">
        <f>D55</f>
        <v>78.80506729200002</v>
      </c>
    </row>
    <row r="57" spans="1:4" ht="12.75">
      <c r="A57" s="101" t="s">
        <v>109</v>
      </c>
      <c r="B57" s="102"/>
      <c r="C57" s="102"/>
      <c r="D57" s="103"/>
    </row>
    <row r="58" spans="1:8" ht="26.25" customHeight="1">
      <c r="A58" s="57" t="s">
        <v>110</v>
      </c>
      <c r="B58" s="16" t="s">
        <v>111</v>
      </c>
      <c r="C58" s="84">
        <f>C29*C46</f>
        <v>0.00033360000000000003</v>
      </c>
      <c r="D58" s="40">
        <f>C58*D20</f>
        <v>0.34467552000000007</v>
      </c>
      <c r="E58" s="60">
        <f>C29*C46</f>
        <v>0.00033360000000000003</v>
      </c>
      <c r="F58" s="3" t="s">
        <v>130</v>
      </c>
      <c r="H58" s="2"/>
    </row>
    <row r="59" spans="1:8" ht="36.75" customHeight="1">
      <c r="A59" s="57" t="s">
        <v>112</v>
      </c>
      <c r="B59" s="16" t="s">
        <v>113</v>
      </c>
      <c r="C59" s="84">
        <f>C29*C39</f>
        <v>0.0002664</v>
      </c>
      <c r="D59" s="40">
        <f>C59*D20</f>
        <v>0.27524448</v>
      </c>
      <c r="E59" s="60">
        <f>C29*C39</f>
        <v>0.0002664</v>
      </c>
      <c r="F59" s="3" t="s">
        <v>130</v>
      </c>
      <c r="H59" s="2"/>
    </row>
    <row r="60" spans="1:6" ht="15.75" customHeight="1">
      <c r="A60" s="90" t="s">
        <v>117</v>
      </c>
      <c r="B60" s="91"/>
      <c r="C60" s="69">
        <f>SUM(C58:C59)</f>
        <v>0.0006000000000000001</v>
      </c>
      <c r="D60" s="68">
        <f>SUM(D58:D59)</f>
        <v>0.61992</v>
      </c>
      <c r="E60" s="65">
        <f>SUM(E58:E59)</f>
        <v>0.0006000000000000001</v>
      </c>
      <c r="F60" s="63"/>
    </row>
    <row r="61" spans="1:4" ht="12.75">
      <c r="A61" s="101" t="s">
        <v>114</v>
      </c>
      <c r="B61" s="102"/>
      <c r="C61" s="102"/>
      <c r="D61" s="103"/>
    </row>
    <row r="62" spans="1:4" ht="36.75" customHeight="1">
      <c r="A62" s="57" t="s">
        <v>115</v>
      </c>
      <c r="B62" s="16" t="s">
        <v>116</v>
      </c>
      <c r="C62" s="9">
        <v>0.0002</v>
      </c>
      <c r="D62" s="40">
        <f>((D20+D41)/(12*4))*0.02</f>
        <v>0.46637356500000005</v>
      </c>
    </row>
    <row r="63" spans="1:4" ht="12.75">
      <c r="A63" s="90" t="s">
        <v>118</v>
      </c>
      <c r="B63" s="91"/>
      <c r="C63" s="69">
        <v>0.0002</v>
      </c>
      <c r="D63" s="68">
        <f>D62</f>
        <v>0.46637356500000005</v>
      </c>
    </row>
    <row r="64" spans="1:4" ht="12.75">
      <c r="A64" s="97" t="s">
        <v>60</v>
      </c>
      <c r="B64" s="98" t="s">
        <v>22</v>
      </c>
      <c r="C64" s="98"/>
      <c r="D64" s="99"/>
    </row>
    <row r="65" spans="1:4" ht="12.75">
      <c r="A65" s="56" t="s">
        <v>61</v>
      </c>
      <c r="B65" s="15" t="s">
        <v>20</v>
      </c>
      <c r="C65" s="18"/>
      <c r="D65" s="42">
        <f>D20</f>
        <v>1033.2</v>
      </c>
    </row>
    <row r="66" spans="1:4" ht="12.75">
      <c r="A66" s="56" t="s">
        <v>62</v>
      </c>
      <c r="B66" s="15" t="s">
        <v>63</v>
      </c>
      <c r="C66" s="18">
        <f>C32</f>
        <v>0.321</v>
      </c>
      <c r="D66" s="42">
        <f>D32</f>
        <v>331.65720000000005</v>
      </c>
    </row>
    <row r="67" spans="1:4" ht="12.75">
      <c r="A67" s="56" t="s">
        <v>64</v>
      </c>
      <c r="B67" s="15" t="s">
        <v>49</v>
      </c>
      <c r="C67" s="18">
        <f>C43</f>
        <v>0.23761000000000002</v>
      </c>
      <c r="D67" s="42">
        <f>D43</f>
        <v>245.498652</v>
      </c>
    </row>
    <row r="68" spans="1:4" ht="12.75">
      <c r="A68" s="56" t="s">
        <v>65</v>
      </c>
      <c r="B68" s="15" t="s">
        <v>66</v>
      </c>
      <c r="C68" s="18">
        <f>C52</f>
        <v>0.047839999999999994</v>
      </c>
      <c r="D68" s="42">
        <f>D52</f>
        <v>49.428288</v>
      </c>
    </row>
    <row r="69" spans="1:4" ht="12.75">
      <c r="A69" s="56" t="s">
        <v>67</v>
      </c>
      <c r="B69" s="15" t="s">
        <v>68</v>
      </c>
      <c r="C69" s="18">
        <f>C56</f>
        <v>0.07627281000000001</v>
      </c>
      <c r="D69" s="42">
        <f>D56</f>
        <v>78.80506729200002</v>
      </c>
    </row>
    <row r="70" spans="1:4" ht="12.75">
      <c r="A70" s="56" t="s">
        <v>119</v>
      </c>
      <c r="B70" s="15" t="s">
        <v>121</v>
      </c>
      <c r="C70" s="18">
        <f>C60</f>
        <v>0.0006000000000000001</v>
      </c>
      <c r="D70" s="42">
        <f>D65*C70</f>
        <v>0.6199200000000001</v>
      </c>
    </row>
    <row r="71" spans="1:4" ht="12.75">
      <c r="A71" s="56" t="s">
        <v>120</v>
      </c>
      <c r="B71" s="15" t="s">
        <v>122</v>
      </c>
      <c r="C71" s="26">
        <f>C63</f>
        <v>0.0002</v>
      </c>
      <c r="D71" s="42">
        <f>D62</f>
        <v>0.46637356500000005</v>
      </c>
    </row>
    <row r="72" spans="1:4" ht="12.75">
      <c r="A72" s="90" t="s">
        <v>69</v>
      </c>
      <c r="B72" s="91"/>
      <c r="C72" s="67">
        <f>SUM(C66:C71)</f>
        <v>0.68352281</v>
      </c>
      <c r="D72" s="68">
        <f>SUM(D65:D71)</f>
        <v>1739.6755008570003</v>
      </c>
    </row>
    <row r="73" spans="1:4" ht="12.75">
      <c r="A73" s="45"/>
      <c r="B73" s="46"/>
      <c r="C73" s="46"/>
      <c r="D73" s="47"/>
    </row>
    <row r="74" spans="1:4" ht="12.75" customHeight="1">
      <c r="A74" s="97" t="s">
        <v>70</v>
      </c>
      <c r="B74" s="98" t="s">
        <v>22</v>
      </c>
      <c r="C74" s="98"/>
      <c r="D74" s="99"/>
    </row>
    <row r="75" spans="1:5" ht="12.75" customHeight="1">
      <c r="A75" s="57" t="s">
        <v>71</v>
      </c>
      <c r="B75" s="16" t="s">
        <v>149</v>
      </c>
      <c r="C75" s="9"/>
      <c r="D75" s="42">
        <v>0</v>
      </c>
      <c r="E75" s="2" t="s">
        <v>129</v>
      </c>
    </row>
    <row r="76" spans="1:5" ht="12.75">
      <c r="A76" s="57" t="s">
        <v>72</v>
      </c>
      <c r="B76" s="16" t="s">
        <v>151</v>
      </c>
      <c r="C76" s="9"/>
      <c r="D76" s="42">
        <v>8.48</v>
      </c>
      <c r="E76" s="2" t="s">
        <v>129</v>
      </c>
    </row>
    <row r="77" spans="1:5" ht="12.75">
      <c r="A77" s="57" t="s">
        <v>73</v>
      </c>
      <c r="B77" s="16" t="s">
        <v>148</v>
      </c>
      <c r="C77" s="9"/>
      <c r="D77" s="42">
        <v>30</v>
      </c>
      <c r="E77" s="2" t="s">
        <v>129</v>
      </c>
    </row>
    <row r="78" spans="1:5" ht="12.75">
      <c r="A78" s="57" t="s">
        <v>74</v>
      </c>
      <c r="B78" s="16" t="s">
        <v>144</v>
      </c>
      <c r="C78" s="9"/>
      <c r="D78" s="42">
        <v>167.2</v>
      </c>
      <c r="E78" s="2" t="s">
        <v>129</v>
      </c>
    </row>
    <row r="79" spans="1:5" ht="12.75">
      <c r="A79" s="57" t="s">
        <v>75</v>
      </c>
      <c r="B79" s="16" t="s">
        <v>137</v>
      </c>
      <c r="C79" s="9"/>
      <c r="D79" s="42">
        <f>-D11*6%</f>
        <v>-61.992</v>
      </c>
      <c r="E79" s="2" t="s">
        <v>129</v>
      </c>
    </row>
    <row r="80" spans="1:5" ht="12.75">
      <c r="A80" s="57" t="s">
        <v>76</v>
      </c>
      <c r="B80" s="16" t="s">
        <v>145</v>
      </c>
      <c r="C80" s="9"/>
      <c r="D80" s="42">
        <v>107.15</v>
      </c>
      <c r="E80" s="2" t="s">
        <v>129</v>
      </c>
    </row>
    <row r="81" spans="1:5" ht="12.75">
      <c r="A81" s="57" t="s">
        <v>77</v>
      </c>
      <c r="B81" s="16" t="s">
        <v>152</v>
      </c>
      <c r="C81" s="9"/>
      <c r="D81" s="42">
        <v>10.33</v>
      </c>
      <c r="E81" s="2" t="s">
        <v>129</v>
      </c>
    </row>
    <row r="82" spans="1:5" ht="12.75">
      <c r="A82" s="57" t="s">
        <v>78</v>
      </c>
      <c r="B82" s="16" t="s">
        <v>150</v>
      </c>
      <c r="C82" s="9"/>
      <c r="D82" s="42">
        <v>37.06</v>
      </c>
      <c r="E82" s="2" t="s">
        <v>129</v>
      </c>
    </row>
    <row r="83" spans="1:5" ht="12.75">
      <c r="A83" s="57" t="s">
        <v>79</v>
      </c>
      <c r="B83" s="16" t="s">
        <v>170</v>
      </c>
      <c r="C83" s="9"/>
      <c r="D83" s="40">
        <v>0</v>
      </c>
      <c r="E83" s="2" t="s">
        <v>129</v>
      </c>
    </row>
    <row r="84" spans="1:4" ht="15">
      <c r="A84" s="90" t="s">
        <v>80</v>
      </c>
      <c r="B84" s="100"/>
      <c r="C84" s="67"/>
      <c r="D84" s="68">
        <f>SUM(D75:D83)</f>
        <v>298.228</v>
      </c>
    </row>
    <row r="85" spans="1:4" ht="12.75">
      <c r="A85" s="45"/>
      <c r="B85" s="46"/>
      <c r="C85" s="46"/>
      <c r="D85" s="47"/>
    </row>
    <row r="86" spans="1:4" ht="12.75">
      <c r="A86" s="97" t="s">
        <v>82</v>
      </c>
      <c r="B86" s="98" t="s">
        <v>22</v>
      </c>
      <c r="C86" s="98"/>
      <c r="D86" s="99"/>
    </row>
    <row r="87" spans="1:4" ht="12.75">
      <c r="A87" s="56" t="s">
        <v>83</v>
      </c>
      <c r="B87" s="17" t="s">
        <v>69</v>
      </c>
      <c r="C87" s="20"/>
      <c r="D87" s="42">
        <f>D72</f>
        <v>1739.6755008570003</v>
      </c>
    </row>
    <row r="88" spans="1:4" ht="12.75">
      <c r="A88" s="56" t="s">
        <v>84</v>
      </c>
      <c r="B88" s="17" t="s">
        <v>81</v>
      </c>
      <c r="C88" s="20"/>
      <c r="D88" s="42">
        <f>D84</f>
        <v>298.228</v>
      </c>
    </row>
    <row r="89" spans="1:4" ht="12.75">
      <c r="A89" s="90" t="s">
        <v>85</v>
      </c>
      <c r="B89" s="91"/>
      <c r="C89" s="67"/>
      <c r="D89" s="68">
        <f>SUM(D87:D88)</f>
        <v>2037.9035008570004</v>
      </c>
    </row>
    <row r="90" spans="1:4" ht="12.75">
      <c r="A90" s="48"/>
      <c r="B90" s="21"/>
      <c r="C90" s="22"/>
      <c r="D90" s="49"/>
    </row>
    <row r="91" spans="1:4" ht="12.75">
      <c r="A91" s="97" t="s">
        <v>86</v>
      </c>
      <c r="B91" s="98"/>
      <c r="C91" s="98"/>
      <c r="D91" s="99"/>
    </row>
    <row r="92" spans="1:4" ht="12.75">
      <c r="A92" s="57" t="s">
        <v>87</v>
      </c>
      <c r="B92" s="14" t="s">
        <v>88</v>
      </c>
      <c r="C92" s="9">
        <v>0.03</v>
      </c>
      <c r="D92" s="40">
        <f>D89*C92</f>
        <v>61.13710502571001</v>
      </c>
    </row>
    <row r="93" spans="1:4" ht="12.75">
      <c r="A93" s="57" t="s">
        <v>89</v>
      </c>
      <c r="B93" s="14" t="s">
        <v>90</v>
      </c>
      <c r="C93" s="9">
        <v>0.072</v>
      </c>
      <c r="D93" s="40">
        <f>D89*C93</f>
        <v>146.729052061704</v>
      </c>
    </row>
    <row r="94" spans="1:4" ht="12.75">
      <c r="A94" s="90" t="s">
        <v>91</v>
      </c>
      <c r="B94" s="91"/>
      <c r="C94" s="67"/>
      <c r="D94" s="68">
        <f>SUM(D92:D93)</f>
        <v>207.86615708741402</v>
      </c>
    </row>
    <row r="95" spans="1:4" ht="12.75">
      <c r="A95" s="48"/>
      <c r="B95" s="21"/>
      <c r="C95" s="22"/>
      <c r="D95" s="49"/>
    </row>
    <row r="96" spans="1:4" ht="12.75">
      <c r="A96" s="97" t="s">
        <v>92</v>
      </c>
      <c r="B96" s="98" t="s">
        <v>22</v>
      </c>
      <c r="C96" s="98"/>
      <c r="D96" s="99"/>
    </row>
    <row r="97" spans="1:4" ht="12.75">
      <c r="A97" s="56" t="s">
        <v>93</v>
      </c>
      <c r="B97" s="17" t="s">
        <v>85</v>
      </c>
      <c r="C97" s="20"/>
      <c r="D97" s="42">
        <f>D89</f>
        <v>2037.9035008570004</v>
      </c>
    </row>
    <row r="98" spans="1:4" ht="12.75">
      <c r="A98" s="56" t="s">
        <v>94</v>
      </c>
      <c r="B98" s="17" t="s">
        <v>95</v>
      </c>
      <c r="C98" s="20"/>
      <c r="D98" s="42">
        <f>D94</f>
        <v>207.86615708741402</v>
      </c>
    </row>
    <row r="99" spans="1:4" ht="25.5" customHeight="1">
      <c r="A99" s="92" t="s">
        <v>96</v>
      </c>
      <c r="B99" s="93"/>
      <c r="C99" s="67"/>
      <c r="D99" s="68">
        <f>SUM(D97:D98)</f>
        <v>2245.7696579444146</v>
      </c>
    </row>
    <row r="100" spans="1:4" ht="12.75">
      <c r="A100" s="48"/>
      <c r="B100" s="21"/>
      <c r="C100" s="22"/>
      <c r="D100" s="49"/>
    </row>
    <row r="101" spans="1:4" ht="12.75" customHeight="1">
      <c r="A101" s="97" t="s">
        <v>127</v>
      </c>
      <c r="B101" s="98" t="s">
        <v>22</v>
      </c>
      <c r="C101" s="98"/>
      <c r="D101" s="99"/>
    </row>
    <row r="102" spans="1:6" ht="12.75">
      <c r="A102" s="56" t="s">
        <v>97</v>
      </c>
      <c r="B102" s="14" t="s">
        <v>98</v>
      </c>
      <c r="C102" s="9">
        <v>0.05</v>
      </c>
      <c r="D102" s="40">
        <f>($D$99/(1-$C$105))*C102</f>
        <v>122.9211635437556</v>
      </c>
      <c r="E102" s="66">
        <f>D110*C102</f>
        <v>122.9211635437556</v>
      </c>
      <c r="F102" s="3" t="s">
        <v>130</v>
      </c>
    </row>
    <row r="103" spans="1:6" ht="12.75">
      <c r="A103" s="56" t="s">
        <v>99</v>
      </c>
      <c r="B103" s="14" t="s">
        <v>100</v>
      </c>
      <c r="C103" s="9">
        <v>0.03</v>
      </c>
      <c r="D103" s="40">
        <f>($D$99/(1-$C$105))*C103</f>
        <v>73.75269812625335</v>
      </c>
      <c r="E103" s="66">
        <f>D110*C103</f>
        <v>73.75269812625335</v>
      </c>
      <c r="F103" s="3" t="s">
        <v>130</v>
      </c>
    </row>
    <row r="104" spans="1:6" ht="12.75">
      <c r="A104" s="56" t="s">
        <v>101</v>
      </c>
      <c r="B104" s="14" t="s">
        <v>102</v>
      </c>
      <c r="C104" s="9">
        <v>0.0065</v>
      </c>
      <c r="D104" s="40">
        <f>($D$99/(1-$C$105))*C104</f>
        <v>15.979751260688227</v>
      </c>
      <c r="E104" s="66">
        <f>D110*C104</f>
        <v>15.979751260688227</v>
      </c>
      <c r="F104" s="3" t="s">
        <v>130</v>
      </c>
    </row>
    <row r="105" spans="1:5" ht="12.75">
      <c r="A105" s="90" t="s">
        <v>103</v>
      </c>
      <c r="B105" s="91"/>
      <c r="C105" s="67">
        <f>SUM(C102:C104)</f>
        <v>0.08650000000000001</v>
      </c>
      <c r="D105" s="68">
        <f>SUM(D102:D104)</f>
        <v>212.65361293069716</v>
      </c>
      <c r="E105" s="66">
        <f>D110*C105</f>
        <v>212.6536129306972</v>
      </c>
    </row>
    <row r="106" spans="1:8" s="12" customFormat="1" ht="12.75">
      <c r="A106" s="43"/>
      <c r="B106" s="11"/>
      <c r="C106" s="50"/>
      <c r="D106" s="51"/>
      <c r="E106" s="52"/>
      <c r="F106" s="13"/>
      <c r="H106" s="13"/>
    </row>
    <row r="107" spans="1:4" ht="24.75" customHeight="1">
      <c r="A107" s="97" t="s">
        <v>104</v>
      </c>
      <c r="B107" s="98" t="s">
        <v>22</v>
      </c>
      <c r="C107" s="98"/>
      <c r="D107" s="99"/>
    </row>
    <row r="108" spans="1:4" ht="24.75" customHeight="1">
      <c r="A108" s="57" t="s">
        <v>105</v>
      </c>
      <c r="B108" s="16" t="s">
        <v>106</v>
      </c>
      <c r="C108" s="9"/>
      <c r="D108" s="40">
        <f>D99</f>
        <v>2245.7696579444146</v>
      </c>
    </row>
    <row r="109" spans="1:4" ht="22.5" customHeight="1">
      <c r="A109" s="57" t="s">
        <v>107</v>
      </c>
      <c r="B109" s="17" t="s">
        <v>108</v>
      </c>
      <c r="C109" s="20"/>
      <c r="D109" s="40">
        <f>D105</f>
        <v>212.65361293069716</v>
      </c>
    </row>
    <row r="110" spans="1:5" ht="25.5" customHeight="1">
      <c r="A110" s="92" t="s">
        <v>128</v>
      </c>
      <c r="B110" s="93"/>
      <c r="C110" s="67"/>
      <c r="D110" s="68">
        <f>D108+D109</f>
        <v>2458.423270875112</v>
      </c>
      <c r="E110" s="19"/>
    </row>
    <row r="111" spans="1:8" s="12" customFormat="1" ht="12.75" customHeight="1">
      <c r="A111" s="53"/>
      <c r="B111" s="54"/>
      <c r="C111" s="50"/>
      <c r="D111" s="51"/>
      <c r="E111" s="52"/>
      <c r="F111" s="13"/>
      <c r="H111" s="13"/>
    </row>
    <row r="112" spans="1:4" ht="15.75" customHeight="1">
      <c r="A112" s="94" t="s">
        <v>125</v>
      </c>
      <c r="B112" s="95"/>
      <c r="C112" s="95"/>
      <c r="D112" s="96"/>
    </row>
    <row r="113" spans="1:7" ht="18" customHeight="1">
      <c r="A113" s="90" t="s">
        <v>124</v>
      </c>
      <c r="B113" s="91"/>
      <c r="C113" s="67"/>
      <c r="D113" s="68">
        <f>D110-0.01</f>
        <v>2458.4132708751117</v>
      </c>
      <c r="G113" s="73"/>
    </row>
    <row r="114" spans="1:7" ht="18" customHeight="1">
      <c r="A114" s="90" t="s">
        <v>168</v>
      </c>
      <c r="B114" s="91"/>
      <c r="C114" s="131">
        <v>4</v>
      </c>
      <c r="D114" s="68">
        <f>D113*C114</f>
        <v>9833.653083500447</v>
      </c>
      <c r="G114" s="73"/>
    </row>
    <row r="115" spans="1:4" ht="18" customHeight="1">
      <c r="A115" s="90" t="s">
        <v>123</v>
      </c>
      <c r="B115" s="91"/>
      <c r="C115" s="80">
        <v>12</v>
      </c>
      <c r="D115" s="68">
        <f>C115*D114</f>
        <v>118003.83700200537</v>
      </c>
    </row>
    <row r="116" spans="1:4" ht="18" customHeight="1">
      <c r="A116" s="90" t="s">
        <v>146</v>
      </c>
      <c r="B116" s="91"/>
      <c r="C116" s="67"/>
      <c r="D116" s="68">
        <f>D114/30</f>
        <v>327.78843611668157</v>
      </c>
    </row>
    <row r="117" spans="1:4" ht="18" customHeight="1">
      <c r="A117" s="90" t="s">
        <v>147</v>
      </c>
      <c r="B117" s="91"/>
      <c r="C117" s="67"/>
      <c r="D117" s="68"/>
    </row>
  </sheetData>
  <sheetProtection/>
  <mergeCells count="44">
    <mergeCell ref="B1:C2"/>
    <mergeCell ref="A4:D4"/>
    <mergeCell ref="A6:D6"/>
    <mergeCell ref="A7:D7"/>
    <mergeCell ref="A8:D8"/>
    <mergeCell ref="A9:C9"/>
    <mergeCell ref="A10:C10"/>
    <mergeCell ref="A11:C11"/>
    <mergeCell ref="A14:D14"/>
    <mergeCell ref="A20:C20"/>
    <mergeCell ref="A22:D22"/>
    <mergeCell ref="A23:D23"/>
    <mergeCell ref="A32:B32"/>
    <mergeCell ref="A34:D34"/>
    <mergeCell ref="A43:B43"/>
    <mergeCell ref="A45:D45"/>
    <mergeCell ref="A52:B52"/>
    <mergeCell ref="A54:D54"/>
    <mergeCell ref="A48:A50"/>
    <mergeCell ref="A56:B56"/>
    <mergeCell ref="A57:D57"/>
    <mergeCell ref="A60:B60"/>
    <mergeCell ref="A61:D61"/>
    <mergeCell ref="A63:B63"/>
    <mergeCell ref="A64:D64"/>
    <mergeCell ref="A72:B72"/>
    <mergeCell ref="A74:D74"/>
    <mergeCell ref="A84:B84"/>
    <mergeCell ref="A86:D86"/>
    <mergeCell ref="A89:B89"/>
    <mergeCell ref="A91:D91"/>
    <mergeCell ref="A94:B94"/>
    <mergeCell ref="A96:D96"/>
    <mergeCell ref="A99:B99"/>
    <mergeCell ref="A101:D101"/>
    <mergeCell ref="A105:B105"/>
    <mergeCell ref="A107:D107"/>
    <mergeCell ref="A117:B117"/>
    <mergeCell ref="A116:B116"/>
    <mergeCell ref="A115:B115"/>
    <mergeCell ref="A110:B110"/>
    <mergeCell ref="A112:D112"/>
    <mergeCell ref="A113:B113"/>
    <mergeCell ref="A114:B11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6" r:id="rId1"/>
  <colBreaks count="1" manualBreakCount="1">
    <brk id="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27"/>
  <sheetViews>
    <sheetView view="pageBreakPreview" zoomScaleSheetLayoutView="100" zoomScalePageLayoutView="0" workbookViewId="0" topLeftCell="A70">
      <selection activeCell="C94" sqref="C94"/>
    </sheetView>
  </sheetViews>
  <sheetFormatPr defaultColWidth="9.140625" defaultRowHeight="15"/>
  <cols>
    <col min="1" max="1" width="7.421875" style="2" customWidth="1"/>
    <col min="2" max="2" width="62.00390625" style="2" customWidth="1"/>
    <col min="3" max="3" width="9.421875" style="2" bestFit="1" customWidth="1"/>
    <col min="4" max="4" width="16.57421875" style="2" customWidth="1"/>
    <col min="5" max="5" width="12.140625" style="2" bestFit="1" customWidth="1"/>
    <col min="6" max="6" width="13.7109375" style="3" bestFit="1" customWidth="1"/>
    <col min="7" max="7" width="12.7109375" style="2" bestFit="1" customWidth="1"/>
    <col min="8" max="8" width="10.00390625" style="3" bestFit="1" customWidth="1"/>
    <col min="9" max="16384" width="9.140625" style="2" customWidth="1"/>
  </cols>
  <sheetData>
    <row r="1" spans="1:4" ht="37.5" customHeight="1">
      <c r="A1" s="27"/>
      <c r="B1" s="111"/>
      <c r="C1" s="112"/>
      <c r="D1" s="1" t="s">
        <v>0</v>
      </c>
    </row>
    <row r="2" spans="1:4" ht="19.5" customHeight="1">
      <c r="A2" s="29"/>
      <c r="B2" s="113"/>
      <c r="C2" s="114"/>
      <c r="D2" s="4">
        <f>'Agente de limpeza'!D2</f>
        <v>43271</v>
      </c>
    </row>
    <row r="3" spans="1:4" ht="14.25" customHeight="1" thickBot="1">
      <c r="A3" s="28"/>
      <c r="B3" s="30"/>
      <c r="C3" s="30"/>
      <c r="D3" s="31"/>
    </row>
    <row r="4" spans="1:4" ht="21" customHeight="1" thickBot="1">
      <c r="A4" s="115" t="s">
        <v>126</v>
      </c>
      <c r="B4" s="116"/>
      <c r="C4" s="116"/>
      <c r="D4" s="117"/>
    </row>
    <row r="5" spans="1:4" ht="13.5" thickBot="1">
      <c r="A5" s="23"/>
      <c r="B5" s="23"/>
      <c r="C5" s="23"/>
      <c r="D5" s="23"/>
    </row>
    <row r="6" spans="1:4" ht="13.5" customHeight="1" thickBot="1">
      <c r="A6" s="118" t="s">
        <v>171</v>
      </c>
      <c r="B6" s="119"/>
      <c r="C6" s="119"/>
      <c r="D6" s="120"/>
    </row>
    <row r="7" spans="1:4" ht="15.75" thickBot="1">
      <c r="A7" s="127"/>
      <c r="B7" s="121"/>
      <c r="C7" s="121"/>
      <c r="D7" s="121"/>
    </row>
    <row r="8" spans="1:4" ht="17.25" customHeight="1" thickBot="1">
      <c r="A8" s="122" t="s">
        <v>1</v>
      </c>
      <c r="B8" s="123"/>
      <c r="C8" s="123"/>
      <c r="D8" s="124"/>
    </row>
    <row r="9" spans="1:4" ht="12.75">
      <c r="A9" s="125" t="s">
        <v>2</v>
      </c>
      <c r="B9" s="126"/>
      <c r="C9" s="126"/>
      <c r="D9" s="32">
        <v>1</v>
      </c>
    </row>
    <row r="10" spans="1:4" ht="12.75">
      <c r="A10" s="105" t="s">
        <v>3</v>
      </c>
      <c r="B10" s="106"/>
      <c r="C10" s="106"/>
      <c r="D10" s="33">
        <v>954</v>
      </c>
    </row>
    <row r="11" spans="1:4" ht="12.75">
      <c r="A11" s="105" t="s">
        <v>4</v>
      </c>
      <c r="B11" s="106"/>
      <c r="C11" s="106"/>
      <c r="D11" s="55">
        <v>1410.99</v>
      </c>
    </row>
    <row r="12" spans="1:4" ht="12.75">
      <c r="A12" s="34"/>
      <c r="B12" s="5"/>
      <c r="C12" s="5"/>
      <c r="D12" s="35"/>
    </row>
    <row r="13" spans="1:4" ht="24">
      <c r="A13" s="36" t="s">
        <v>5</v>
      </c>
      <c r="B13" s="25" t="s">
        <v>6</v>
      </c>
      <c r="C13" s="24" t="s">
        <v>7</v>
      </c>
      <c r="D13" s="37" t="s">
        <v>8</v>
      </c>
    </row>
    <row r="14" spans="1:4" ht="12.75">
      <c r="A14" s="107" t="s">
        <v>9</v>
      </c>
      <c r="B14" s="108"/>
      <c r="C14" s="108"/>
      <c r="D14" s="109"/>
    </row>
    <row r="15" spans="1:4" ht="12.75">
      <c r="A15" s="38" t="s">
        <v>10</v>
      </c>
      <c r="B15" s="6" t="s">
        <v>11</v>
      </c>
      <c r="C15" s="7"/>
      <c r="D15" s="39">
        <f>D11</f>
        <v>1410.99</v>
      </c>
    </row>
    <row r="16" spans="1:4" ht="12.75">
      <c r="A16" s="38" t="s">
        <v>12</v>
      </c>
      <c r="B16" s="8" t="s">
        <v>13</v>
      </c>
      <c r="C16" s="9">
        <v>0</v>
      </c>
      <c r="D16" s="40">
        <v>0</v>
      </c>
    </row>
    <row r="17" spans="1:4" ht="12.75">
      <c r="A17" s="38" t="s">
        <v>14</v>
      </c>
      <c r="B17" s="8" t="s">
        <v>15</v>
      </c>
      <c r="C17" s="9">
        <v>0</v>
      </c>
      <c r="D17" s="40">
        <v>0</v>
      </c>
    </row>
    <row r="18" spans="1:4" ht="12.75">
      <c r="A18" s="41" t="s">
        <v>16</v>
      </c>
      <c r="B18" s="10" t="s">
        <v>17</v>
      </c>
      <c r="C18" s="9">
        <v>0</v>
      </c>
      <c r="D18" s="42">
        <f>(D11*22)*C18</f>
        <v>0</v>
      </c>
    </row>
    <row r="19" spans="1:4" ht="12.75">
      <c r="A19" s="38" t="s">
        <v>18</v>
      </c>
      <c r="B19" s="8" t="s">
        <v>19</v>
      </c>
      <c r="C19" s="9">
        <v>0</v>
      </c>
      <c r="D19" s="40">
        <f>D15*C19</f>
        <v>0</v>
      </c>
    </row>
    <row r="20" spans="1:4" ht="12.75">
      <c r="A20" s="90" t="s">
        <v>20</v>
      </c>
      <c r="B20" s="110"/>
      <c r="C20" s="91"/>
      <c r="D20" s="68">
        <f>SUM(D15:D19)</f>
        <v>1410.99</v>
      </c>
    </row>
    <row r="21" spans="1:8" s="12" customFormat="1" ht="12.75">
      <c r="A21" s="43"/>
      <c r="B21" s="11"/>
      <c r="C21" s="11"/>
      <c r="D21" s="44"/>
      <c r="F21" s="13"/>
      <c r="H21" s="13"/>
    </row>
    <row r="22" spans="1:4" ht="12.75">
      <c r="A22" s="97" t="s">
        <v>21</v>
      </c>
      <c r="B22" s="98" t="s">
        <v>22</v>
      </c>
      <c r="C22" s="98"/>
      <c r="D22" s="99"/>
    </row>
    <row r="23" spans="1:4" ht="24.75" customHeight="1">
      <c r="A23" s="101" t="s">
        <v>23</v>
      </c>
      <c r="B23" s="102" t="s">
        <v>22</v>
      </c>
      <c r="C23" s="102"/>
      <c r="D23" s="103"/>
    </row>
    <row r="24" spans="1:4" ht="12.75">
      <c r="A24" s="56" t="s">
        <v>24</v>
      </c>
      <c r="B24" s="10" t="s">
        <v>25</v>
      </c>
      <c r="C24" s="9">
        <v>0.2</v>
      </c>
      <c r="D24" s="40">
        <f>$D$20*C24</f>
        <v>282.19800000000004</v>
      </c>
    </row>
    <row r="25" spans="1:4" ht="12.75">
      <c r="A25" s="56" t="s">
        <v>26</v>
      </c>
      <c r="B25" s="10" t="s">
        <v>27</v>
      </c>
      <c r="C25" s="9">
        <v>0</v>
      </c>
      <c r="D25" s="40">
        <f aca="true" t="shared" si="0" ref="D25:D31">$D$20*C25</f>
        <v>0</v>
      </c>
    </row>
    <row r="26" spans="1:4" ht="12.75">
      <c r="A26" s="56" t="s">
        <v>28</v>
      </c>
      <c r="B26" s="10" t="s">
        <v>29</v>
      </c>
      <c r="C26" s="9">
        <v>0</v>
      </c>
      <c r="D26" s="40">
        <f t="shared" si="0"/>
        <v>0</v>
      </c>
    </row>
    <row r="27" spans="1:4" ht="12.75">
      <c r="A27" s="56" t="s">
        <v>30</v>
      </c>
      <c r="B27" s="10" t="s">
        <v>31</v>
      </c>
      <c r="C27" s="9">
        <v>0</v>
      </c>
      <c r="D27" s="40">
        <f t="shared" si="0"/>
        <v>0</v>
      </c>
    </row>
    <row r="28" spans="1:4" ht="12.75">
      <c r="A28" s="56" t="s">
        <v>32</v>
      </c>
      <c r="B28" s="10" t="s">
        <v>33</v>
      </c>
      <c r="C28" s="9">
        <v>0.025</v>
      </c>
      <c r="D28" s="40">
        <f t="shared" si="0"/>
        <v>35.274750000000004</v>
      </c>
    </row>
    <row r="29" spans="1:4" ht="12.75">
      <c r="A29" s="56" t="s">
        <v>34</v>
      </c>
      <c r="B29" s="10" t="s">
        <v>35</v>
      </c>
      <c r="C29" s="9">
        <v>0.08</v>
      </c>
      <c r="D29" s="40">
        <f t="shared" si="0"/>
        <v>112.8792</v>
      </c>
    </row>
    <row r="30" spans="1:4" ht="12.75">
      <c r="A30" s="56" t="s">
        <v>36</v>
      </c>
      <c r="B30" s="10" t="s">
        <v>37</v>
      </c>
      <c r="C30" s="9">
        <v>0.01</v>
      </c>
      <c r="D30" s="40">
        <f t="shared" si="0"/>
        <v>14.1099</v>
      </c>
    </row>
    <row r="31" spans="1:4" ht="12.75">
      <c r="A31" s="56" t="s">
        <v>38</v>
      </c>
      <c r="B31" s="10" t="s">
        <v>39</v>
      </c>
      <c r="C31" s="9">
        <v>0.006</v>
      </c>
      <c r="D31" s="40">
        <f t="shared" si="0"/>
        <v>8.46594</v>
      </c>
    </row>
    <row r="32" spans="1:4" ht="12.75">
      <c r="A32" s="90" t="s">
        <v>40</v>
      </c>
      <c r="B32" s="91"/>
      <c r="C32" s="69">
        <f>SUM(C24:C31)</f>
        <v>0.321</v>
      </c>
      <c r="D32" s="68">
        <f>SUM(D24:D31)</f>
        <v>452.92778999999996</v>
      </c>
    </row>
    <row r="33" spans="1:8" s="12" customFormat="1" ht="12.75">
      <c r="A33" s="43"/>
      <c r="B33" s="11"/>
      <c r="C33" s="11"/>
      <c r="D33" s="44"/>
      <c r="F33" s="13"/>
      <c r="H33" s="13"/>
    </row>
    <row r="34" spans="1:7" ht="12.75">
      <c r="A34" s="101" t="s">
        <v>41</v>
      </c>
      <c r="B34" s="102" t="s">
        <v>22</v>
      </c>
      <c r="C34" s="102"/>
      <c r="D34" s="103"/>
      <c r="F34" s="61"/>
      <c r="G34" s="62"/>
    </row>
    <row r="35" spans="1:8" ht="12.75">
      <c r="A35" s="56" t="s">
        <v>42</v>
      </c>
      <c r="B35" s="10" t="s">
        <v>131</v>
      </c>
      <c r="C35" s="84">
        <v>0.11111</v>
      </c>
      <c r="D35" s="40">
        <f aca="true" t="shared" si="1" ref="D35:D42">$D$20*C35</f>
        <v>156.7750989</v>
      </c>
      <c r="E35" s="60">
        <f>(1+1/3)/12</f>
        <v>0.1111111111111111</v>
      </c>
      <c r="F35" s="3" t="s">
        <v>130</v>
      </c>
      <c r="G35" s="62"/>
      <c r="H35" s="2"/>
    </row>
    <row r="36" spans="1:8" ht="12.75">
      <c r="A36" s="56" t="s">
        <v>43</v>
      </c>
      <c r="B36" s="10" t="s">
        <v>157</v>
      </c>
      <c r="C36" s="84">
        <v>0.01389</v>
      </c>
      <c r="D36" s="40">
        <f t="shared" si="1"/>
        <v>19.598651099999998</v>
      </c>
      <c r="E36" s="60">
        <f>(5/30)/12</f>
        <v>0.013888888888888888</v>
      </c>
      <c r="F36" s="3" t="s">
        <v>130</v>
      </c>
      <c r="G36" s="62"/>
      <c r="H36" s="2"/>
    </row>
    <row r="37" spans="1:8" ht="12.75">
      <c r="A37" s="56" t="s">
        <v>44</v>
      </c>
      <c r="B37" s="10" t="s">
        <v>158</v>
      </c>
      <c r="C37" s="84">
        <v>0.00021</v>
      </c>
      <c r="D37" s="40">
        <f t="shared" si="1"/>
        <v>0.2963079</v>
      </c>
      <c r="E37" s="60">
        <f>(5/30)/12*0.015</f>
        <v>0.00020833333333333332</v>
      </c>
      <c r="F37" s="3" t="s">
        <v>130</v>
      </c>
      <c r="G37" s="62"/>
      <c r="H37" s="2"/>
    </row>
    <row r="38" spans="1:8" ht="12.75">
      <c r="A38" s="56" t="s">
        <v>45</v>
      </c>
      <c r="B38" s="10" t="s">
        <v>159</v>
      </c>
      <c r="C38" s="84">
        <v>0.00556</v>
      </c>
      <c r="D38" s="40">
        <f t="shared" si="1"/>
        <v>7.845104399999999</v>
      </c>
      <c r="E38" s="60">
        <f>(2/30)/12</f>
        <v>0.005555555555555556</v>
      </c>
      <c r="F38" s="3" t="s">
        <v>130</v>
      </c>
      <c r="G38" s="62"/>
      <c r="H38" s="2"/>
    </row>
    <row r="39" spans="1:8" ht="12.75">
      <c r="A39" s="56" t="s">
        <v>46</v>
      </c>
      <c r="B39" s="10" t="s">
        <v>160</v>
      </c>
      <c r="C39" s="84">
        <v>0.00333</v>
      </c>
      <c r="D39" s="40">
        <f t="shared" si="1"/>
        <v>4.6985967</v>
      </c>
      <c r="E39" s="60">
        <f>(15/30)/12*0.08</f>
        <v>0.003333333333333333</v>
      </c>
      <c r="F39" s="3" t="s">
        <v>130</v>
      </c>
      <c r="G39" s="62"/>
      <c r="H39" s="2"/>
    </row>
    <row r="40" spans="1:8" ht="12.75">
      <c r="A40" s="56" t="s">
        <v>47</v>
      </c>
      <c r="B40" s="10" t="s">
        <v>132</v>
      </c>
      <c r="C40" s="84">
        <v>0.01944</v>
      </c>
      <c r="D40" s="58">
        <f t="shared" si="1"/>
        <v>27.429645599999997</v>
      </c>
      <c r="E40" s="60">
        <f>(7/30)/12</f>
        <v>0.019444444444444445</v>
      </c>
      <c r="F40" s="3" t="s">
        <v>130</v>
      </c>
      <c r="G40" s="62"/>
      <c r="H40" s="2"/>
    </row>
    <row r="41" spans="1:8" ht="12.75">
      <c r="A41" s="56" t="s">
        <v>48</v>
      </c>
      <c r="B41" s="10" t="s">
        <v>133</v>
      </c>
      <c r="C41" s="84">
        <v>0.08333</v>
      </c>
      <c r="D41" s="40">
        <f t="shared" si="1"/>
        <v>117.57779670000001</v>
      </c>
      <c r="E41" s="60">
        <f>(1/12)</f>
        <v>0.08333333333333333</v>
      </c>
      <c r="F41" s="3" t="s">
        <v>130</v>
      </c>
      <c r="G41" s="62"/>
      <c r="H41" s="2"/>
    </row>
    <row r="42" spans="1:8" ht="12.75">
      <c r="A42" s="56" t="s">
        <v>134</v>
      </c>
      <c r="B42" s="10" t="s">
        <v>161</v>
      </c>
      <c r="C42" s="84">
        <v>0.00074</v>
      </c>
      <c r="D42" s="40">
        <f t="shared" si="1"/>
        <v>1.0441326</v>
      </c>
      <c r="E42" s="60">
        <f>0.1111*0.02*0.333</f>
        <v>0.000739926</v>
      </c>
      <c r="F42" s="3" t="s">
        <v>130</v>
      </c>
      <c r="G42" s="62"/>
      <c r="H42" s="2"/>
    </row>
    <row r="43" spans="1:8" ht="12.75">
      <c r="A43" s="90" t="s">
        <v>49</v>
      </c>
      <c r="B43" s="91"/>
      <c r="C43" s="69">
        <f>SUM(C35:C42)</f>
        <v>0.23761000000000002</v>
      </c>
      <c r="D43" s="68">
        <f>SUM(D35:D42)</f>
        <v>335.2653339</v>
      </c>
      <c r="E43" s="64">
        <f>SUM(E35:E42)</f>
        <v>0.237614926</v>
      </c>
      <c r="G43" s="62"/>
      <c r="H43" s="2"/>
    </row>
    <row r="44" spans="1:8" ht="12.75">
      <c r="A44" s="43"/>
      <c r="B44" s="11"/>
      <c r="C44" s="11"/>
      <c r="D44" s="44"/>
      <c r="G44" s="62"/>
      <c r="H44" s="2"/>
    </row>
    <row r="45" spans="1:8" ht="12.75">
      <c r="A45" s="101" t="s">
        <v>50</v>
      </c>
      <c r="B45" s="102" t="s">
        <v>22</v>
      </c>
      <c r="C45" s="102"/>
      <c r="D45" s="103"/>
      <c r="G45" s="62"/>
      <c r="H45" s="2"/>
    </row>
    <row r="46" spans="1:8" ht="12.75">
      <c r="A46" s="56" t="s">
        <v>51</v>
      </c>
      <c r="B46" s="10" t="s">
        <v>153</v>
      </c>
      <c r="C46" s="9">
        <v>0.00417</v>
      </c>
      <c r="D46" s="40">
        <f aca="true" t="shared" si="2" ref="D46:D51">$D$20*C46</f>
        <v>5.8838283</v>
      </c>
      <c r="E46" s="60">
        <f>(0.05*(1/12))</f>
        <v>0.004166666666666667</v>
      </c>
      <c r="F46" s="3" t="s">
        <v>130</v>
      </c>
      <c r="G46" s="62"/>
      <c r="H46" s="2"/>
    </row>
    <row r="47" spans="1:8" ht="12.75">
      <c r="A47" s="86" t="s">
        <v>52</v>
      </c>
      <c r="B47" s="10" t="s">
        <v>154</v>
      </c>
      <c r="C47" s="9">
        <v>0.00167</v>
      </c>
      <c r="D47" s="40">
        <f t="shared" si="2"/>
        <v>2.3563533</v>
      </c>
      <c r="E47" s="60">
        <f>(0.02*(1/12))</f>
        <v>0.0016666666666666666</v>
      </c>
      <c r="F47" s="3" t="s">
        <v>130</v>
      </c>
      <c r="G47" s="62"/>
      <c r="H47" s="2"/>
    </row>
    <row r="48" spans="1:8" ht="25.5">
      <c r="A48" s="104" t="s">
        <v>53</v>
      </c>
      <c r="B48" s="87" t="s">
        <v>155</v>
      </c>
      <c r="C48" s="9">
        <v>0.032</v>
      </c>
      <c r="D48" s="40">
        <f t="shared" si="2"/>
        <v>45.15168</v>
      </c>
      <c r="E48" s="60">
        <f>(1*0.4*0.08)</f>
        <v>0.032</v>
      </c>
      <c r="F48" s="3" t="s">
        <v>130</v>
      </c>
      <c r="G48" s="62"/>
      <c r="H48" s="2"/>
    </row>
    <row r="49" spans="1:8" ht="25.5">
      <c r="A49" s="104"/>
      <c r="B49" s="87" t="s">
        <v>156</v>
      </c>
      <c r="C49" s="9">
        <v>0.0016</v>
      </c>
      <c r="D49" s="40">
        <f t="shared" si="2"/>
        <v>2.257584</v>
      </c>
      <c r="E49" s="60">
        <f>(1*0.4*0.004)</f>
        <v>0.0016</v>
      </c>
      <c r="F49" s="3" t="s">
        <v>130</v>
      </c>
      <c r="G49" s="62"/>
      <c r="H49" s="2"/>
    </row>
    <row r="50" spans="1:8" ht="25.5">
      <c r="A50" s="104"/>
      <c r="B50" s="87" t="s">
        <v>135</v>
      </c>
      <c r="C50" s="9">
        <v>0.008</v>
      </c>
      <c r="D50" s="40">
        <f t="shared" si="2"/>
        <v>11.28792</v>
      </c>
      <c r="E50" s="60">
        <f>(1*0.1*0.08)</f>
        <v>0.008</v>
      </c>
      <c r="F50" s="3" t="s">
        <v>130</v>
      </c>
      <c r="G50" s="62"/>
      <c r="H50" s="2"/>
    </row>
    <row r="51" spans="1:8" ht="25.5" customHeight="1">
      <c r="A51" s="88" t="s">
        <v>54</v>
      </c>
      <c r="B51" s="87" t="s">
        <v>136</v>
      </c>
      <c r="C51" s="9">
        <v>0.0004</v>
      </c>
      <c r="D51" s="40">
        <f t="shared" si="2"/>
        <v>0.564396</v>
      </c>
      <c r="E51" s="60">
        <f>(1*0.1*0.004)</f>
        <v>0.0004</v>
      </c>
      <c r="F51" s="3" t="s">
        <v>130</v>
      </c>
      <c r="G51" s="62"/>
      <c r="H51" s="2"/>
    </row>
    <row r="52" spans="1:7" ht="12.75">
      <c r="A52" s="90" t="s">
        <v>55</v>
      </c>
      <c r="B52" s="91"/>
      <c r="C52" s="69">
        <f>SUM(C46:C51)</f>
        <v>0.047839999999999994</v>
      </c>
      <c r="D52" s="68">
        <f>SUM(D46:D51)</f>
        <v>67.5017616</v>
      </c>
      <c r="E52" s="65">
        <f>SUM(E46:E51)</f>
        <v>0.047833333333333325</v>
      </c>
      <c r="F52" s="63"/>
      <c r="G52" s="62"/>
    </row>
    <row r="53" spans="1:4" ht="12.75">
      <c r="A53" s="43"/>
      <c r="B53" s="11"/>
      <c r="C53" s="11"/>
      <c r="D53" s="44"/>
    </row>
    <row r="54" spans="1:4" ht="12.75">
      <c r="A54" s="101" t="s">
        <v>56</v>
      </c>
      <c r="B54" s="102" t="s">
        <v>22</v>
      </c>
      <c r="C54" s="102"/>
      <c r="D54" s="103"/>
    </row>
    <row r="55" spans="1:4" ht="24">
      <c r="A55" s="57" t="s">
        <v>57</v>
      </c>
      <c r="B55" s="16" t="s">
        <v>58</v>
      </c>
      <c r="C55" s="59">
        <f>C32*C43</f>
        <v>0.07627281000000001</v>
      </c>
      <c r="D55" s="40">
        <f>$D$20*C55</f>
        <v>107.62017218190002</v>
      </c>
    </row>
    <row r="56" spans="1:4" ht="12.75">
      <c r="A56" s="90" t="s">
        <v>138</v>
      </c>
      <c r="B56" s="91"/>
      <c r="C56" s="69">
        <f>SUM(C55)</f>
        <v>0.07627281000000001</v>
      </c>
      <c r="D56" s="68">
        <f>D55</f>
        <v>107.62017218190002</v>
      </c>
    </row>
    <row r="57" spans="1:4" ht="12.75">
      <c r="A57" s="101" t="s">
        <v>109</v>
      </c>
      <c r="B57" s="102"/>
      <c r="C57" s="102"/>
      <c r="D57" s="103"/>
    </row>
    <row r="58" spans="1:8" ht="27" customHeight="1">
      <c r="A58" s="57" t="s">
        <v>110</v>
      </c>
      <c r="B58" s="16" t="s">
        <v>111</v>
      </c>
      <c r="C58" s="84">
        <f>C29*C46</f>
        <v>0.00033360000000000003</v>
      </c>
      <c r="D58" s="40">
        <f>C58*D20</f>
        <v>0.47070626400000004</v>
      </c>
      <c r="E58" s="60">
        <f>C29*C46</f>
        <v>0.00033360000000000003</v>
      </c>
      <c r="F58" s="3" t="s">
        <v>130</v>
      </c>
      <c r="H58" s="2"/>
    </row>
    <row r="59" spans="1:8" ht="36.75" customHeight="1">
      <c r="A59" s="57" t="s">
        <v>112</v>
      </c>
      <c r="B59" s="16" t="s">
        <v>113</v>
      </c>
      <c r="C59" s="84">
        <f>C29*C39</f>
        <v>0.0002664</v>
      </c>
      <c r="D59" s="40">
        <f>C59*D20</f>
        <v>0.37588773600000003</v>
      </c>
      <c r="E59" s="60">
        <f>C29*C39</f>
        <v>0.0002664</v>
      </c>
      <c r="F59" s="3" t="s">
        <v>130</v>
      </c>
      <c r="H59" s="2"/>
    </row>
    <row r="60" spans="1:6" ht="15.75" customHeight="1">
      <c r="A60" s="90" t="s">
        <v>117</v>
      </c>
      <c r="B60" s="91"/>
      <c r="C60" s="69">
        <f>SUM(C58:C59)</f>
        <v>0.0006000000000000001</v>
      </c>
      <c r="D60" s="68">
        <f>SUM(D58:D59)</f>
        <v>0.8465940000000001</v>
      </c>
      <c r="E60" s="65">
        <f>SUM(E58:E59)</f>
        <v>0.0006000000000000001</v>
      </c>
      <c r="F60" s="63"/>
    </row>
    <row r="61" spans="1:4" ht="12.75">
      <c r="A61" s="101" t="s">
        <v>114</v>
      </c>
      <c r="B61" s="102"/>
      <c r="C61" s="102"/>
      <c r="D61" s="103"/>
    </row>
    <row r="62" spans="1:4" ht="36" customHeight="1">
      <c r="A62" s="57" t="s">
        <v>115</v>
      </c>
      <c r="B62" s="16" t="s">
        <v>116</v>
      </c>
      <c r="C62" s="9">
        <v>0.0002</v>
      </c>
      <c r="D62" s="40">
        <f>((D20+D41)/(12*4))*0.02</f>
        <v>0.636903248625</v>
      </c>
    </row>
    <row r="63" spans="1:4" ht="12.75">
      <c r="A63" s="90" t="s">
        <v>118</v>
      </c>
      <c r="B63" s="91"/>
      <c r="C63" s="69">
        <v>0.0002</v>
      </c>
      <c r="D63" s="68">
        <f>D62</f>
        <v>0.636903248625</v>
      </c>
    </row>
    <row r="64" spans="1:4" ht="12.75">
      <c r="A64" s="97" t="s">
        <v>60</v>
      </c>
      <c r="B64" s="98" t="s">
        <v>22</v>
      </c>
      <c r="C64" s="98"/>
      <c r="D64" s="99"/>
    </row>
    <row r="65" spans="1:4" ht="12.75">
      <c r="A65" s="56" t="s">
        <v>61</v>
      </c>
      <c r="B65" s="15" t="s">
        <v>20</v>
      </c>
      <c r="C65" s="18"/>
      <c r="D65" s="42">
        <f>D20</f>
        <v>1410.99</v>
      </c>
    </row>
    <row r="66" spans="1:4" ht="12.75">
      <c r="A66" s="56" t="s">
        <v>62</v>
      </c>
      <c r="B66" s="15" t="s">
        <v>63</v>
      </c>
      <c r="C66" s="18">
        <f>C32</f>
        <v>0.321</v>
      </c>
      <c r="D66" s="42">
        <f>D32</f>
        <v>452.92778999999996</v>
      </c>
    </row>
    <row r="67" spans="1:4" ht="12.75">
      <c r="A67" s="56" t="s">
        <v>64</v>
      </c>
      <c r="B67" s="15" t="s">
        <v>49</v>
      </c>
      <c r="C67" s="18">
        <f>C43</f>
        <v>0.23761000000000002</v>
      </c>
      <c r="D67" s="42">
        <f>D43</f>
        <v>335.2653339</v>
      </c>
    </row>
    <row r="68" spans="1:4" ht="12.75">
      <c r="A68" s="56" t="s">
        <v>65</v>
      </c>
      <c r="B68" s="15" t="s">
        <v>66</v>
      </c>
      <c r="C68" s="18">
        <f>C52</f>
        <v>0.047839999999999994</v>
      </c>
      <c r="D68" s="42">
        <f>D52</f>
        <v>67.5017616</v>
      </c>
    </row>
    <row r="69" spans="1:4" ht="12.75">
      <c r="A69" s="56" t="s">
        <v>67</v>
      </c>
      <c r="B69" s="15" t="s">
        <v>68</v>
      </c>
      <c r="C69" s="18">
        <f>C56</f>
        <v>0.07627281000000001</v>
      </c>
      <c r="D69" s="42">
        <f>D56</f>
        <v>107.62017218190002</v>
      </c>
    </row>
    <row r="70" spans="1:4" ht="12.75">
      <c r="A70" s="56" t="s">
        <v>119</v>
      </c>
      <c r="B70" s="15" t="s">
        <v>121</v>
      </c>
      <c r="C70" s="18">
        <f>C60</f>
        <v>0.0006000000000000001</v>
      </c>
      <c r="D70" s="42">
        <f>D65*C70</f>
        <v>0.8465940000000001</v>
      </c>
    </row>
    <row r="71" spans="1:4" ht="12.75">
      <c r="A71" s="56" t="s">
        <v>120</v>
      </c>
      <c r="B71" s="15" t="s">
        <v>122</v>
      </c>
      <c r="C71" s="26">
        <f>C63</f>
        <v>0.0002</v>
      </c>
      <c r="D71" s="42">
        <f>D62</f>
        <v>0.636903248625</v>
      </c>
    </row>
    <row r="72" spans="1:4" ht="12.75">
      <c r="A72" s="90" t="s">
        <v>69</v>
      </c>
      <c r="B72" s="91"/>
      <c r="C72" s="67">
        <f>SUM(C66:C71)</f>
        <v>0.68352281</v>
      </c>
      <c r="D72" s="68">
        <f>SUM(D65:D71)</f>
        <v>2375.788554930525</v>
      </c>
    </row>
    <row r="73" spans="1:4" ht="12.75">
      <c r="A73" s="45"/>
      <c r="B73" s="46"/>
      <c r="C73" s="46"/>
      <c r="D73" s="47"/>
    </row>
    <row r="74" spans="1:4" ht="12.75" customHeight="1">
      <c r="A74" s="97" t="s">
        <v>70</v>
      </c>
      <c r="B74" s="98" t="s">
        <v>22</v>
      </c>
      <c r="C74" s="98"/>
      <c r="D74" s="99"/>
    </row>
    <row r="75" spans="1:4" ht="12.75" customHeight="1">
      <c r="A75" s="57" t="s">
        <v>71</v>
      </c>
      <c r="B75" s="16" t="s">
        <v>149</v>
      </c>
      <c r="C75" s="9"/>
      <c r="D75" s="42">
        <v>0</v>
      </c>
    </row>
    <row r="76" spans="1:4" ht="12.75">
      <c r="A76" s="57" t="s">
        <v>72</v>
      </c>
      <c r="B76" s="16" t="s">
        <v>151</v>
      </c>
      <c r="C76" s="9"/>
      <c r="D76" s="42">
        <v>8.48</v>
      </c>
    </row>
    <row r="77" spans="1:4" ht="12.75">
      <c r="A77" s="57" t="s">
        <v>73</v>
      </c>
      <c r="B77" s="16" t="s">
        <v>148</v>
      </c>
      <c r="C77" s="9"/>
      <c r="D77" s="42">
        <v>30</v>
      </c>
    </row>
    <row r="78" spans="1:8" ht="12.75">
      <c r="A78" s="57" t="s">
        <v>74</v>
      </c>
      <c r="B78" s="16" t="s">
        <v>144</v>
      </c>
      <c r="C78" s="9"/>
      <c r="D78" s="42">
        <v>167.2</v>
      </c>
      <c r="F78" s="71"/>
      <c r="G78" s="72"/>
      <c r="H78" s="71"/>
    </row>
    <row r="79" spans="1:8" ht="12.75">
      <c r="A79" s="57" t="s">
        <v>75</v>
      </c>
      <c r="B79" s="16" t="s">
        <v>137</v>
      </c>
      <c r="C79" s="9"/>
      <c r="D79" s="42">
        <f>-D11*6%</f>
        <v>-84.65939999999999</v>
      </c>
      <c r="G79" s="12"/>
      <c r="H79" s="13"/>
    </row>
    <row r="80" spans="1:4" ht="12.75">
      <c r="A80" s="57" t="s">
        <v>76</v>
      </c>
      <c r="B80" s="16" t="s">
        <v>145</v>
      </c>
      <c r="C80" s="9"/>
      <c r="D80" s="42">
        <v>107.15</v>
      </c>
    </row>
    <row r="81" spans="1:4" ht="12.75">
      <c r="A81" s="57" t="s">
        <v>77</v>
      </c>
      <c r="B81" s="16" t="s">
        <v>152</v>
      </c>
      <c r="C81" s="9"/>
      <c r="D81" s="42">
        <v>10.33</v>
      </c>
    </row>
    <row r="82" spans="1:4" ht="12.75">
      <c r="A82" s="57" t="s">
        <v>78</v>
      </c>
      <c r="B82" s="16" t="s">
        <v>150</v>
      </c>
      <c r="C82" s="9"/>
      <c r="D82" s="42">
        <v>37.06</v>
      </c>
    </row>
    <row r="83" spans="1:4" ht="12.75">
      <c r="A83" s="57" t="s">
        <v>79</v>
      </c>
      <c r="B83" s="16" t="s">
        <v>170</v>
      </c>
      <c r="C83" s="9"/>
      <c r="D83" s="40">
        <v>0</v>
      </c>
    </row>
    <row r="84" spans="1:4" ht="15">
      <c r="A84" s="90" t="s">
        <v>80</v>
      </c>
      <c r="B84" s="100"/>
      <c r="C84" s="67"/>
      <c r="D84" s="68">
        <f>SUM(D75:D83)</f>
        <v>275.5606</v>
      </c>
    </row>
    <row r="85" spans="1:4" ht="12.75">
      <c r="A85" s="45"/>
      <c r="B85" s="46"/>
      <c r="C85" s="46"/>
      <c r="D85" s="47"/>
    </row>
    <row r="86" spans="1:4" ht="12.75">
      <c r="A86" s="97" t="s">
        <v>82</v>
      </c>
      <c r="B86" s="98" t="s">
        <v>22</v>
      </c>
      <c r="C86" s="98"/>
      <c r="D86" s="99"/>
    </row>
    <row r="87" spans="1:4" ht="12.75">
      <c r="A87" s="56" t="s">
        <v>83</v>
      </c>
      <c r="B87" s="17" t="s">
        <v>69</v>
      </c>
      <c r="C87" s="20"/>
      <c r="D87" s="42">
        <f>D72</f>
        <v>2375.788554930525</v>
      </c>
    </row>
    <row r="88" spans="1:4" ht="12.75">
      <c r="A88" s="56" t="s">
        <v>84</v>
      </c>
      <c r="B88" s="17" t="s">
        <v>81</v>
      </c>
      <c r="C88" s="20"/>
      <c r="D88" s="42">
        <f>D84</f>
        <v>275.5606</v>
      </c>
    </row>
    <row r="89" spans="1:4" ht="12.75">
      <c r="A89" s="90" t="s">
        <v>85</v>
      </c>
      <c r="B89" s="91"/>
      <c r="C89" s="67"/>
      <c r="D89" s="68">
        <f>SUM(D87:D88)</f>
        <v>2651.3491549305254</v>
      </c>
    </row>
    <row r="90" spans="1:4" ht="12.75">
      <c r="A90" s="48"/>
      <c r="B90" s="21"/>
      <c r="C90" s="22"/>
      <c r="D90" s="49"/>
    </row>
    <row r="91" spans="1:4" ht="12.75">
      <c r="A91" s="97" t="s">
        <v>86</v>
      </c>
      <c r="B91" s="98"/>
      <c r="C91" s="98"/>
      <c r="D91" s="99"/>
    </row>
    <row r="92" spans="1:4" ht="12.75">
      <c r="A92" s="57" t="s">
        <v>87</v>
      </c>
      <c r="B92" s="14" t="s">
        <v>88</v>
      </c>
      <c r="C92" s="9">
        <v>0.03</v>
      </c>
      <c r="D92" s="40">
        <f>D89*C92</f>
        <v>79.54047464791576</v>
      </c>
    </row>
    <row r="93" spans="1:4" ht="12.75">
      <c r="A93" s="57" t="s">
        <v>89</v>
      </c>
      <c r="B93" s="14" t="s">
        <v>90</v>
      </c>
      <c r="C93" s="9">
        <v>0.072</v>
      </c>
      <c r="D93" s="40">
        <f>D89*C93</f>
        <v>190.8971391549978</v>
      </c>
    </row>
    <row r="94" spans="1:4" ht="12.75">
      <c r="A94" s="90" t="s">
        <v>91</v>
      </c>
      <c r="B94" s="91"/>
      <c r="C94" s="67"/>
      <c r="D94" s="68">
        <f>SUM(D92:D93)</f>
        <v>270.4376138029136</v>
      </c>
    </row>
    <row r="95" spans="1:4" ht="12.75">
      <c r="A95" s="48"/>
      <c r="B95" s="21"/>
      <c r="C95" s="22"/>
      <c r="D95" s="49"/>
    </row>
    <row r="96" spans="1:4" ht="12.75">
      <c r="A96" s="97" t="s">
        <v>92</v>
      </c>
      <c r="B96" s="98" t="s">
        <v>22</v>
      </c>
      <c r="C96" s="98"/>
      <c r="D96" s="99"/>
    </row>
    <row r="97" spans="1:4" ht="12.75">
      <c r="A97" s="56" t="s">
        <v>93</v>
      </c>
      <c r="B97" s="17" t="s">
        <v>85</v>
      </c>
      <c r="C97" s="20"/>
      <c r="D97" s="42">
        <f>D89</f>
        <v>2651.3491549305254</v>
      </c>
    </row>
    <row r="98" spans="1:4" ht="12.75">
      <c r="A98" s="56" t="s">
        <v>94</v>
      </c>
      <c r="B98" s="17" t="s">
        <v>95</v>
      </c>
      <c r="C98" s="20"/>
      <c r="D98" s="42">
        <f>D94</f>
        <v>270.4376138029136</v>
      </c>
    </row>
    <row r="99" spans="1:4" ht="25.5" customHeight="1">
      <c r="A99" s="92" t="s">
        <v>96</v>
      </c>
      <c r="B99" s="93"/>
      <c r="C99" s="67"/>
      <c r="D99" s="68">
        <f>SUM(D97:D98)</f>
        <v>2921.786768733439</v>
      </c>
    </row>
    <row r="100" spans="1:4" ht="12.75">
      <c r="A100" s="48"/>
      <c r="B100" s="21"/>
      <c r="C100" s="22"/>
      <c r="D100" s="49"/>
    </row>
    <row r="101" spans="1:4" ht="12.75" customHeight="1">
      <c r="A101" s="97" t="s">
        <v>127</v>
      </c>
      <c r="B101" s="98" t="s">
        <v>22</v>
      </c>
      <c r="C101" s="98"/>
      <c r="D101" s="99"/>
    </row>
    <row r="102" spans="1:6" ht="12.75">
      <c r="A102" s="56" t="s">
        <v>97</v>
      </c>
      <c r="B102" s="14" t="s">
        <v>98</v>
      </c>
      <c r="C102" s="9">
        <v>0.05</v>
      </c>
      <c r="D102" s="40">
        <f>($D$99/(1-$C$105))*C102</f>
        <v>159.92264744025394</v>
      </c>
      <c r="E102" s="66">
        <f>D110*C102</f>
        <v>159.92264744025394</v>
      </c>
      <c r="F102" s="3" t="s">
        <v>130</v>
      </c>
    </row>
    <row r="103" spans="1:6" ht="12.75">
      <c r="A103" s="56" t="s">
        <v>99</v>
      </c>
      <c r="B103" s="14" t="s">
        <v>100</v>
      </c>
      <c r="C103" s="9">
        <v>0.03</v>
      </c>
      <c r="D103" s="40">
        <f>($D$99/(1-$C$105))*C103</f>
        <v>95.95358846415235</v>
      </c>
      <c r="E103" s="66">
        <f>D110*C103</f>
        <v>95.95358846415235</v>
      </c>
      <c r="F103" s="3" t="s">
        <v>130</v>
      </c>
    </row>
    <row r="104" spans="1:6" ht="12.75">
      <c r="A104" s="56" t="s">
        <v>101</v>
      </c>
      <c r="B104" s="14" t="s">
        <v>102</v>
      </c>
      <c r="C104" s="9">
        <v>0.0065</v>
      </c>
      <c r="D104" s="40">
        <f>($D$99/(1-$C$105))*C104</f>
        <v>20.78994416723301</v>
      </c>
      <c r="E104" s="66">
        <f>D110*C104</f>
        <v>20.78994416723301</v>
      </c>
      <c r="F104" s="3" t="s">
        <v>130</v>
      </c>
    </row>
    <row r="105" spans="1:5" ht="12.75">
      <c r="A105" s="90" t="s">
        <v>103</v>
      </c>
      <c r="B105" s="91"/>
      <c r="C105" s="67">
        <f>SUM(C102:C104)</f>
        <v>0.08650000000000001</v>
      </c>
      <c r="D105" s="68">
        <f>SUM(D102:D104)</f>
        <v>276.6661800716393</v>
      </c>
      <c r="E105" s="66">
        <f>D110*C105</f>
        <v>276.6661800716393</v>
      </c>
    </row>
    <row r="106" spans="1:8" s="12" customFormat="1" ht="12.75">
      <c r="A106" s="43"/>
      <c r="B106" s="11"/>
      <c r="C106" s="50"/>
      <c r="D106" s="51"/>
      <c r="E106" s="52"/>
      <c r="F106" s="13"/>
      <c r="H106" s="13"/>
    </row>
    <row r="107" spans="1:4" ht="24.75" customHeight="1">
      <c r="A107" s="97" t="s">
        <v>104</v>
      </c>
      <c r="B107" s="98" t="s">
        <v>22</v>
      </c>
      <c r="C107" s="98"/>
      <c r="D107" s="99"/>
    </row>
    <row r="108" spans="1:4" ht="24.75" customHeight="1">
      <c r="A108" s="57" t="s">
        <v>105</v>
      </c>
      <c r="B108" s="16" t="s">
        <v>106</v>
      </c>
      <c r="C108" s="9"/>
      <c r="D108" s="40">
        <f>D99</f>
        <v>2921.786768733439</v>
      </c>
    </row>
    <row r="109" spans="1:4" ht="22.5" customHeight="1">
      <c r="A109" s="57" t="s">
        <v>107</v>
      </c>
      <c r="B109" s="17" t="s">
        <v>108</v>
      </c>
      <c r="C109" s="20"/>
      <c r="D109" s="40">
        <f>D105</f>
        <v>276.6661800716393</v>
      </c>
    </row>
    <row r="110" spans="1:5" ht="25.5" customHeight="1">
      <c r="A110" s="92" t="s">
        <v>128</v>
      </c>
      <c r="B110" s="93"/>
      <c r="C110" s="67"/>
      <c r="D110" s="68">
        <f>D108+D109</f>
        <v>3198.4529488050784</v>
      </c>
      <c r="E110" s="19"/>
    </row>
    <row r="111" spans="1:8" s="12" customFormat="1" ht="12.75" customHeight="1">
      <c r="A111" s="53"/>
      <c r="B111" s="54"/>
      <c r="C111" s="50"/>
      <c r="D111" s="51"/>
      <c r="E111" s="52"/>
      <c r="F111" s="13"/>
      <c r="H111" s="13"/>
    </row>
    <row r="112" spans="1:4" ht="15.75" customHeight="1">
      <c r="A112" s="94" t="s">
        <v>125</v>
      </c>
      <c r="B112" s="95"/>
      <c r="C112" s="95"/>
      <c r="D112" s="96"/>
    </row>
    <row r="113" spans="1:7" ht="18" customHeight="1">
      <c r="A113" s="90" t="s">
        <v>162</v>
      </c>
      <c r="B113" s="91"/>
      <c r="C113" s="67"/>
      <c r="D113" s="68">
        <f>D110-0.01</f>
        <v>3198.4429488050782</v>
      </c>
      <c r="G113" s="73"/>
    </row>
    <row r="114" spans="1:7" ht="18" customHeight="1">
      <c r="A114" s="90" t="s">
        <v>173</v>
      </c>
      <c r="B114" s="91"/>
      <c r="C114" s="131">
        <v>4</v>
      </c>
      <c r="D114" s="68">
        <f>D113*C114</f>
        <v>12793.771795220313</v>
      </c>
      <c r="G114" s="73"/>
    </row>
    <row r="115" spans="1:4" ht="18" customHeight="1">
      <c r="A115" s="90" t="s">
        <v>123</v>
      </c>
      <c r="B115" s="91"/>
      <c r="C115" s="80">
        <v>12</v>
      </c>
      <c r="D115" s="68">
        <f>D114*C115</f>
        <v>153525.26154264377</v>
      </c>
    </row>
    <row r="116" spans="1:4" ht="18" customHeight="1">
      <c r="A116" s="90" t="s">
        <v>146</v>
      </c>
      <c r="B116" s="91"/>
      <c r="C116" s="67"/>
      <c r="D116" s="68">
        <f>D114/30</f>
        <v>426.45905984067707</v>
      </c>
    </row>
    <row r="117" spans="1:4" ht="18" customHeight="1">
      <c r="A117" s="90" t="s">
        <v>147</v>
      </c>
      <c r="B117" s="91"/>
      <c r="C117" s="67"/>
      <c r="D117" s="68"/>
    </row>
    <row r="121" ht="12.75">
      <c r="F121" s="61"/>
    </row>
    <row r="122" ht="12.75">
      <c r="F122" s="89"/>
    </row>
    <row r="123" ht="12.75">
      <c r="F123" s="89"/>
    </row>
    <row r="124" ht="12.75">
      <c r="F124" s="89"/>
    </row>
    <row r="125" ht="12.75">
      <c r="F125" s="89"/>
    </row>
    <row r="126" ht="12.75">
      <c r="F126" s="61"/>
    </row>
    <row r="127" ht="12.75">
      <c r="F127" s="61"/>
    </row>
  </sheetData>
  <sheetProtection/>
  <mergeCells count="44">
    <mergeCell ref="B1:C2"/>
    <mergeCell ref="A4:D4"/>
    <mergeCell ref="A6:D6"/>
    <mergeCell ref="A7:D7"/>
    <mergeCell ref="A8:D8"/>
    <mergeCell ref="A9:C9"/>
    <mergeCell ref="A10:C10"/>
    <mergeCell ref="A11:C11"/>
    <mergeCell ref="A14:D14"/>
    <mergeCell ref="A20:C20"/>
    <mergeCell ref="A22:D22"/>
    <mergeCell ref="A23:D23"/>
    <mergeCell ref="A32:B32"/>
    <mergeCell ref="A34:D34"/>
    <mergeCell ref="A43:B43"/>
    <mergeCell ref="A45:D45"/>
    <mergeCell ref="A52:B52"/>
    <mergeCell ref="A54:D54"/>
    <mergeCell ref="A48:A50"/>
    <mergeCell ref="A56:B56"/>
    <mergeCell ref="A57:D57"/>
    <mergeCell ref="A60:B60"/>
    <mergeCell ref="A61:D61"/>
    <mergeCell ref="A63:B63"/>
    <mergeCell ref="A64:D64"/>
    <mergeCell ref="A72:B72"/>
    <mergeCell ref="A74:D74"/>
    <mergeCell ref="A84:B84"/>
    <mergeCell ref="A86:D86"/>
    <mergeCell ref="A89:B89"/>
    <mergeCell ref="A91:D91"/>
    <mergeCell ref="A94:B94"/>
    <mergeCell ref="A96:D96"/>
    <mergeCell ref="A99:B99"/>
    <mergeCell ref="A101:D101"/>
    <mergeCell ref="A105:B105"/>
    <mergeCell ref="A107:D107"/>
    <mergeCell ref="A116:B116"/>
    <mergeCell ref="A115:B115"/>
    <mergeCell ref="A110:B110"/>
    <mergeCell ref="A112:D112"/>
    <mergeCell ref="A113:B113"/>
    <mergeCell ref="A117:B117"/>
    <mergeCell ref="A114:B114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6" r:id="rId1"/>
  <colBreaks count="1" manualBreakCount="1">
    <brk id="4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H127"/>
  <sheetViews>
    <sheetView view="pageBreakPreview" zoomScaleSheetLayoutView="100" zoomScalePageLayoutView="0" workbookViewId="0" topLeftCell="A73">
      <selection activeCell="C94" sqref="C94"/>
    </sheetView>
  </sheetViews>
  <sheetFormatPr defaultColWidth="9.140625" defaultRowHeight="15"/>
  <cols>
    <col min="1" max="1" width="7.421875" style="2" customWidth="1"/>
    <col min="2" max="2" width="62.00390625" style="2" customWidth="1"/>
    <col min="3" max="3" width="9.421875" style="2" bestFit="1" customWidth="1"/>
    <col min="4" max="4" width="16.57421875" style="2" customWidth="1"/>
    <col min="5" max="5" width="12.140625" style="2" bestFit="1" customWidth="1"/>
    <col min="6" max="6" width="13.7109375" style="3" bestFit="1" customWidth="1"/>
    <col min="7" max="7" width="12.7109375" style="2" bestFit="1" customWidth="1"/>
    <col min="8" max="8" width="10.00390625" style="3" bestFit="1" customWidth="1"/>
    <col min="9" max="16384" width="9.140625" style="2" customWidth="1"/>
  </cols>
  <sheetData>
    <row r="1" spans="1:4" ht="37.5" customHeight="1">
      <c r="A1" s="27"/>
      <c r="B1" s="111"/>
      <c r="C1" s="112"/>
      <c r="D1" s="1" t="s">
        <v>0</v>
      </c>
    </row>
    <row r="2" spans="1:4" ht="19.5" customHeight="1">
      <c r="A2" s="29"/>
      <c r="B2" s="113"/>
      <c r="C2" s="114"/>
      <c r="D2" s="4">
        <f>'Agente de limpeza'!D2</f>
        <v>43271</v>
      </c>
    </row>
    <row r="3" spans="1:4" ht="14.25" customHeight="1" thickBot="1">
      <c r="A3" s="28"/>
      <c r="B3" s="30"/>
      <c r="C3" s="30"/>
      <c r="D3" s="31"/>
    </row>
    <row r="4" spans="1:4" ht="21" customHeight="1" thickBot="1">
      <c r="A4" s="115" t="s">
        <v>126</v>
      </c>
      <c r="B4" s="116"/>
      <c r="C4" s="116"/>
      <c r="D4" s="117"/>
    </row>
    <row r="5" spans="1:4" ht="13.5" thickBot="1">
      <c r="A5" s="23"/>
      <c r="B5" s="23"/>
      <c r="C5" s="23"/>
      <c r="D5" s="23"/>
    </row>
    <row r="6" spans="1:4" ht="13.5" customHeight="1" thickBot="1">
      <c r="A6" s="118" t="s">
        <v>180</v>
      </c>
      <c r="B6" s="119"/>
      <c r="C6" s="119"/>
      <c r="D6" s="120"/>
    </row>
    <row r="7" spans="1:4" ht="15.75" thickBot="1">
      <c r="A7" s="127"/>
      <c r="B7" s="121"/>
      <c r="C7" s="121"/>
      <c r="D7" s="121"/>
    </row>
    <row r="8" spans="1:4" ht="17.25" customHeight="1" thickBot="1">
      <c r="A8" s="122" t="s">
        <v>1</v>
      </c>
      <c r="B8" s="123"/>
      <c r="C8" s="123"/>
      <c r="D8" s="124"/>
    </row>
    <row r="9" spans="1:4" ht="12.75">
      <c r="A9" s="125" t="s">
        <v>2</v>
      </c>
      <c r="B9" s="126"/>
      <c r="C9" s="126"/>
      <c r="D9" s="32">
        <v>1</v>
      </c>
    </row>
    <row r="10" spans="1:4" ht="12.75">
      <c r="A10" s="105" t="s">
        <v>3</v>
      </c>
      <c r="B10" s="106"/>
      <c r="C10" s="106"/>
      <c r="D10" s="33">
        <v>954</v>
      </c>
    </row>
    <row r="11" spans="1:4" ht="12.75">
      <c r="A11" s="105" t="s">
        <v>4</v>
      </c>
      <c r="B11" s="106"/>
      <c r="C11" s="106"/>
      <c r="D11" s="55">
        <v>1774.94</v>
      </c>
    </row>
    <row r="12" spans="1:4" ht="12.75">
      <c r="A12" s="34"/>
      <c r="B12" s="5"/>
      <c r="C12" s="5"/>
      <c r="D12" s="35"/>
    </row>
    <row r="13" spans="1:4" ht="24">
      <c r="A13" s="36" t="s">
        <v>5</v>
      </c>
      <c r="B13" s="25" t="s">
        <v>6</v>
      </c>
      <c r="C13" s="24" t="s">
        <v>7</v>
      </c>
      <c r="D13" s="37" t="s">
        <v>8</v>
      </c>
    </row>
    <row r="14" spans="1:4" ht="12.75">
      <c r="A14" s="107" t="s">
        <v>9</v>
      </c>
      <c r="B14" s="108"/>
      <c r="C14" s="108"/>
      <c r="D14" s="109"/>
    </row>
    <row r="15" spans="1:4" ht="12.75">
      <c r="A15" s="38" t="s">
        <v>10</v>
      </c>
      <c r="B15" s="6" t="s">
        <v>11</v>
      </c>
      <c r="C15" s="7"/>
      <c r="D15" s="39">
        <f>D11</f>
        <v>1774.94</v>
      </c>
    </row>
    <row r="16" spans="1:4" ht="12.75">
      <c r="A16" s="38" t="s">
        <v>12</v>
      </c>
      <c r="B16" s="8" t="s">
        <v>13</v>
      </c>
      <c r="C16" s="9">
        <v>0</v>
      </c>
      <c r="D16" s="40">
        <v>0</v>
      </c>
    </row>
    <row r="17" spans="1:4" ht="12.75">
      <c r="A17" s="38" t="s">
        <v>14</v>
      </c>
      <c r="B17" s="8" t="s">
        <v>15</v>
      </c>
      <c r="C17" s="9">
        <v>0</v>
      </c>
      <c r="D17" s="40">
        <v>0</v>
      </c>
    </row>
    <row r="18" spans="1:4" ht="12.75">
      <c r="A18" s="41" t="s">
        <v>16</v>
      </c>
      <c r="B18" s="10" t="s">
        <v>17</v>
      </c>
      <c r="C18" s="9">
        <v>0</v>
      </c>
      <c r="D18" s="42">
        <f>(D11*22)*C18</f>
        <v>0</v>
      </c>
    </row>
    <row r="19" spans="1:4" ht="12.75">
      <c r="A19" s="38" t="s">
        <v>18</v>
      </c>
      <c r="B19" s="8" t="s">
        <v>19</v>
      </c>
      <c r="C19" s="9">
        <v>0</v>
      </c>
      <c r="D19" s="40">
        <f>D15*C19</f>
        <v>0</v>
      </c>
    </row>
    <row r="20" spans="1:4" ht="12.75">
      <c r="A20" s="90" t="s">
        <v>20</v>
      </c>
      <c r="B20" s="110"/>
      <c r="C20" s="91"/>
      <c r="D20" s="68">
        <f>SUM(D15:D19)</f>
        <v>1774.94</v>
      </c>
    </row>
    <row r="21" spans="1:8" s="12" customFormat="1" ht="12.75">
      <c r="A21" s="43"/>
      <c r="B21" s="11"/>
      <c r="C21" s="11"/>
      <c r="D21" s="44"/>
      <c r="F21" s="13"/>
      <c r="H21" s="13"/>
    </row>
    <row r="22" spans="1:4" ht="12.75">
      <c r="A22" s="97" t="s">
        <v>21</v>
      </c>
      <c r="B22" s="98" t="s">
        <v>22</v>
      </c>
      <c r="C22" s="98"/>
      <c r="D22" s="99"/>
    </row>
    <row r="23" spans="1:4" ht="24.75" customHeight="1">
      <c r="A23" s="101" t="s">
        <v>23</v>
      </c>
      <c r="B23" s="102" t="s">
        <v>22</v>
      </c>
      <c r="C23" s="102"/>
      <c r="D23" s="103"/>
    </row>
    <row r="24" spans="1:4" ht="12.75">
      <c r="A24" s="56" t="s">
        <v>24</v>
      </c>
      <c r="B24" s="10" t="s">
        <v>25</v>
      </c>
      <c r="C24" s="9">
        <v>0.2</v>
      </c>
      <c r="D24" s="40">
        <f>$D$20*C24</f>
        <v>354.98800000000006</v>
      </c>
    </row>
    <row r="25" spans="1:4" ht="12.75">
      <c r="A25" s="56" t="s">
        <v>26</v>
      </c>
      <c r="B25" s="10" t="s">
        <v>27</v>
      </c>
      <c r="C25" s="9">
        <v>0</v>
      </c>
      <c r="D25" s="40">
        <f aca="true" t="shared" si="0" ref="D25:D31">$D$20*C25</f>
        <v>0</v>
      </c>
    </row>
    <row r="26" spans="1:4" ht="12.75">
      <c r="A26" s="56" t="s">
        <v>28</v>
      </c>
      <c r="B26" s="10" t="s">
        <v>29</v>
      </c>
      <c r="C26" s="9">
        <v>0</v>
      </c>
      <c r="D26" s="40">
        <f t="shared" si="0"/>
        <v>0</v>
      </c>
    </row>
    <row r="27" spans="1:4" ht="12.75">
      <c r="A27" s="56" t="s">
        <v>30</v>
      </c>
      <c r="B27" s="10" t="s">
        <v>31</v>
      </c>
      <c r="C27" s="9">
        <v>0</v>
      </c>
      <c r="D27" s="40">
        <f t="shared" si="0"/>
        <v>0</v>
      </c>
    </row>
    <row r="28" spans="1:4" ht="12.75">
      <c r="A28" s="56" t="s">
        <v>32</v>
      </c>
      <c r="B28" s="10" t="s">
        <v>33</v>
      </c>
      <c r="C28" s="9">
        <v>0.025</v>
      </c>
      <c r="D28" s="40">
        <f t="shared" si="0"/>
        <v>44.37350000000001</v>
      </c>
    </row>
    <row r="29" spans="1:4" ht="12.75">
      <c r="A29" s="56" t="s">
        <v>34</v>
      </c>
      <c r="B29" s="10" t="s">
        <v>35</v>
      </c>
      <c r="C29" s="9">
        <v>0.08</v>
      </c>
      <c r="D29" s="40">
        <f t="shared" si="0"/>
        <v>141.9952</v>
      </c>
    </row>
    <row r="30" spans="1:4" ht="12.75">
      <c r="A30" s="56" t="s">
        <v>36</v>
      </c>
      <c r="B30" s="10" t="s">
        <v>37</v>
      </c>
      <c r="C30" s="9">
        <v>0.01</v>
      </c>
      <c r="D30" s="40">
        <f t="shared" si="0"/>
        <v>17.7494</v>
      </c>
    </row>
    <row r="31" spans="1:4" ht="12.75">
      <c r="A31" s="56" t="s">
        <v>38</v>
      </c>
      <c r="B31" s="10" t="s">
        <v>39</v>
      </c>
      <c r="C31" s="9">
        <v>0.006</v>
      </c>
      <c r="D31" s="40">
        <f t="shared" si="0"/>
        <v>10.64964</v>
      </c>
    </row>
    <row r="32" spans="1:4" ht="12.75">
      <c r="A32" s="90" t="s">
        <v>40</v>
      </c>
      <c r="B32" s="91"/>
      <c r="C32" s="69">
        <f>SUM(C24:C31)</f>
        <v>0.321</v>
      </c>
      <c r="D32" s="68">
        <f>SUM(D24:D31)</f>
        <v>569.7557400000001</v>
      </c>
    </row>
    <row r="33" spans="1:8" s="12" customFormat="1" ht="12.75">
      <c r="A33" s="43"/>
      <c r="B33" s="11"/>
      <c r="C33" s="11"/>
      <c r="D33" s="44"/>
      <c r="F33" s="13"/>
      <c r="H33" s="13"/>
    </row>
    <row r="34" spans="1:7" ht="12.75">
      <c r="A34" s="101" t="s">
        <v>41</v>
      </c>
      <c r="B34" s="102" t="s">
        <v>22</v>
      </c>
      <c r="C34" s="102"/>
      <c r="D34" s="103"/>
      <c r="F34" s="61"/>
      <c r="G34" s="62"/>
    </row>
    <row r="35" spans="1:8" ht="12.75">
      <c r="A35" s="56" t="s">
        <v>42</v>
      </c>
      <c r="B35" s="10" t="s">
        <v>131</v>
      </c>
      <c r="C35" s="84">
        <v>0.11111</v>
      </c>
      <c r="D35" s="40">
        <f aca="true" t="shared" si="1" ref="D35:D42">$D$20*C35</f>
        <v>197.2135834</v>
      </c>
      <c r="E35" s="60">
        <f>(1+1/3)/12</f>
        <v>0.1111111111111111</v>
      </c>
      <c r="F35" s="3" t="s">
        <v>130</v>
      </c>
      <c r="G35" s="62"/>
      <c r="H35" s="2"/>
    </row>
    <row r="36" spans="1:8" ht="12.75">
      <c r="A36" s="56" t="s">
        <v>43</v>
      </c>
      <c r="B36" s="10" t="s">
        <v>157</v>
      </c>
      <c r="C36" s="84">
        <v>0.01389</v>
      </c>
      <c r="D36" s="40">
        <f t="shared" si="1"/>
        <v>24.6539166</v>
      </c>
      <c r="E36" s="60">
        <f>(5/30)/12</f>
        <v>0.013888888888888888</v>
      </c>
      <c r="F36" s="3" t="s">
        <v>130</v>
      </c>
      <c r="G36" s="62"/>
      <c r="H36" s="2"/>
    </row>
    <row r="37" spans="1:8" ht="12.75">
      <c r="A37" s="56" t="s">
        <v>44</v>
      </c>
      <c r="B37" s="10" t="s">
        <v>158</v>
      </c>
      <c r="C37" s="84">
        <v>0.00021</v>
      </c>
      <c r="D37" s="40">
        <f t="shared" si="1"/>
        <v>0.37273740000000005</v>
      </c>
      <c r="E37" s="60">
        <f>(5/30)/12*0.015</f>
        <v>0.00020833333333333332</v>
      </c>
      <c r="F37" s="3" t="s">
        <v>130</v>
      </c>
      <c r="G37" s="62"/>
      <c r="H37" s="2"/>
    </row>
    <row r="38" spans="1:8" ht="12.75">
      <c r="A38" s="56" t="s">
        <v>45</v>
      </c>
      <c r="B38" s="10" t="s">
        <v>159</v>
      </c>
      <c r="C38" s="84">
        <v>0.00556</v>
      </c>
      <c r="D38" s="40">
        <f t="shared" si="1"/>
        <v>9.8686664</v>
      </c>
      <c r="E38" s="60">
        <f>(2/30)/12</f>
        <v>0.005555555555555556</v>
      </c>
      <c r="F38" s="3" t="s">
        <v>130</v>
      </c>
      <c r="G38" s="62"/>
      <c r="H38" s="2"/>
    </row>
    <row r="39" spans="1:8" ht="12.75">
      <c r="A39" s="56" t="s">
        <v>46</v>
      </c>
      <c r="B39" s="10" t="s">
        <v>160</v>
      </c>
      <c r="C39" s="84">
        <v>0.00333</v>
      </c>
      <c r="D39" s="40">
        <f t="shared" si="1"/>
        <v>5.9105502</v>
      </c>
      <c r="E39" s="60">
        <f>(15/30)/12*0.08</f>
        <v>0.003333333333333333</v>
      </c>
      <c r="F39" s="3" t="s">
        <v>130</v>
      </c>
      <c r="G39" s="62"/>
      <c r="H39" s="2"/>
    </row>
    <row r="40" spans="1:8" ht="12.75">
      <c r="A40" s="56" t="s">
        <v>47</v>
      </c>
      <c r="B40" s="10" t="s">
        <v>132</v>
      </c>
      <c r="C40" s="84">
        <v>0.01944</v>
      </c>
      <c r="D40" s="58">
        <f t="shared" si="1"/>
        <v>34.5048336</v>
      </c>
      <c r="E40" s="60">
        <f>(7/30)/12</f>
        <v>0.019444444444444445</v>
      </c>
      <c r="F40" s="3" t="s">
        <v>130</v>
      </c>
      <c r="G40" s="62"/>
      <c r="H40" s="2"/>
    </row>
    <row r="41" spans="1:8" ht="12.75">
      <c r="A41" s="56" t="s">
        <v>48</v>
      </c>
      <c r="B41" s="10" t="s">
        <v>133</v>
      </c>
      <c r="C41" s="84">
        <v>0.08333</v>
      </c>
      <c r="D41" s="40">
        <f t="shared" si="1"/>
        <v>147.9057502</v>
      </c>
      <c r="E41" s="60">
        <f>(1/12)</f>
        <v>0.08333333333333333</v>
      </c>
      <c r="F41" s="3" t="s">
        <v>130</v>
      </c>
      <c r="G41" s="62"/>
      <c r="H41" s="2"/>
    </row>
    <row r="42" spans="1:8" ht="12.75">
      <c r="A42" s="56" t="s">
        <v>134</v>
      </c>
      <c r="B42" s="10" t="s">
        <v>161</v>
      </c>
      <c r="C42" s="84">
        <v>0.00074</v>
      </c>
      <c r="D42" s="40">
        <f t="shared" si="1"/>
        <v>1.3134556</v>
      </c>
      <c r="E42" s="60">
        <f>0.1111*0.02*0.333</f>
        <v>0.000739926</v>
      </c>
      <c r="F42" s="3" t="s">
        <v>130</v>
      </c>
      <c r="G42" s="62"/>
      <c r="H42" s="2"/>
    </row>
    <row r="43" spans="1:8" ht="12.75">
      <c r="A43" s="90" t="s">
        <v>49</v>
      </c>
      <c r="B43" s="91"/>
      <c r="C43" s="69">
        <f>SUM(C35:C42)</f>
        <v>0.23761000000000002</v>
      </c>
      <c r="D43" s="68">
        <f>SUM(D35:D42)</f>
        <v>421.7434934</v>
      </c>
      <c r="E43" s="64">
        <f>SUM(E35:E42)</f>
        <v>0.237614926</v>
      </c>
      <c r="G43" s="62"/>
      <c r="H43" s="2"/>
    </row>
    <row r="44" spans="1:8" ht="12.75">
      <c r="A44" s="43"/>
      <c r="B44" s="11"/>
      <c r="C44" s="11"/>
      <c r="D44" s="44"/>
      <c r="G44" s="62"/>
      <c r="H44" s="2"/>
    </row>
    <row r="45" spans="1:8" ht="12.75">
      <c r="A45" s="101" t="s">
        <v>50</v>
      </c>
      <c r="B45" s="102" t="s">
        <v>22</v>
      </c>
      <c r="C45" s="102"/>
      <c r="D45" s="103"/>
      <c r="G45" s="62"/>
      <c r="H45" s="2"/>
    </row>
    <row r="46" spans="1:8" ht="12.75">
      <c r="A46" s="56" t="s">
        <v>51</v>
      </c>
      <c r="B46" s="10" t="s">
        <v>153</v>
      </c>
      <c r="C46" s="9">
        <v>0.00417</v>
      </c>
      <c r="D46" s="40">
        <f aca="true" t="shared" si="2" ref="D46:D51">$D$20*C46</f>
        <v>7.401499800000001</v>
      </c>
      <c r="E46" s="60">
        <f>(0.05*(1/12))</f>
        <v>0.004166666666666667</v>
      </c>
      <c r="F46" s="3" t="s">
        <v>130</v>
      </c>
      <c r="G46" s="62"/>
      <c r="H46" s="2"/>
    </row>
    <row r="47" spans="1:8" ht="12.75">
      <c r="A47" s="86" t="s">
        <v>52</v>
      </c>
      <c r="B47" s="10" t="s">
        <v>154</v>
      </c>
      <c r="C47" s="9">
        <v>0.00167</v>
      </c>
      <c r="D47" s="40">
        <f t="shared" si="2"/>
        <v>2.9641498000000004</v>
      </c>
      <c r="E47" s="60">
        <f>(0.02*(1/12))</f>
        <v>0.0016666666666666666</v>
      </c>
      <c r="F47" s="3" t="s">
        <v>130</v>
      </c>
      <c r="G47" s="62"/>
      <c r="H47" s="2"/>
    </row>
    <row r="48" spans="1:8" ht="25.5">
      <c r="A48" s="104" t="s">
        <v>53</v>
      </c>
      <c r="B48" s="87" t="s">
        <v>155</v>
      </c>
      <c r="C48" s="9">
        <v>0.032</v>
      </c>
      <c r="D48" s="40">
        <f t="shared" si="2"/>
        <v>56.798080000000006</v>
      </c>
      <c r="E48" s="60">
        <f>(1*0.4*0.08)</f>
        <v>0.032</v>
      </c>
      <c r="F48" s="3" t="s">
        <v>130</v>
      </c>
      <c r="G48" s="62"/>
      <c r="H48" s="2"/>
    </row>
    <row r="49" spans="1:8" ht="25.5">
      <c r="A49" s="104"/>
      <c r="B49" s="87" t="s">
        <v>156</v>
      </c>
      <c r="C49" s="9">
        <v>0.0016</v>
      </c>
      <c r="D49" s="40">
        <f t="shared" si="2"/>
        <v>2.839904</v>
      </c>
      <c r="E49" s="60">
        <f>(1*0.4*0.004)</f>
        <v>0.0016</v>
      </c>
      <c r="F49" s="3" t="s">
        <v>130</v>
      </c>
      <c r="G49" s="62"/>
      <c r="H49" s="2"/>
    </row>
    <row r="50" spans="1:8" ht="25.5">
      <c r="A50" s="104"/>
      <c r="B50" s="87" t="s">
        <v>135</v>
      </c>
      <c r="C50" s="9">
        <v>0.008</v>
      </c>
      <c r="D50" s="40">
        <f t="shared" si="2"/>
        <v>14.199520000000001</v>
      </c>
      <c r="E50" s="60">
        <f>(1*0.1*0.08)</f>
        <v>0.008</v>
      </c>
      <c r="F50" s="3" t="s">
        <v>130</v>
      </c>
      <c r="G50" s="62"/>
      <c r="H50" s="2"/>
    </row>
    <row r="51" spans="1:8" ht="25.5" customHeight="1">
      <c r="A51" s="88" t="s">
        <v>54</v>
      </c>
      <c r="B51" s="87" t="s">
        <v>136</v>
      </c>
      <c r="C51" s="9">
        <v>0.0004</v>
      </c>
      <c r="D51" s="40">
        <f t="shared" si="2"/>
        <v>0.709976</v>
      </c>
      <c r="E51" s="60">
        <f>(1*0.1*0.004)</f>
        <v>0.0004</v>
      </c>
      <c r="F51" s="3" t="s">
        <v>130</v>
      </c>
      <c r="G51" s="62"/>
      <c r="H51" s="2"/>
    </row>
    <row r="52" spans="1:7" ht="12.75">
      <c r="A52" s="90" t="s">
        <v>55</v>
      </c>
      <c r="B52" s="91"/>
      <c r="C52" s="69">
        <f>SUM(C46:C51)</f>
        <v>0.047839999999999994</v>
      </c>
      <c r="D52" s="68">
        <f>SUM(D46:D51)</f>
        <v>84.91312960000002</v>
      </c>
      <c r="E52" s="65">
        <f>SUM(E46:E51)</f>
        <v>0.047833333333333325</v>
      </c>
      <c r="F52" s="63"/>
      <c r="G52" s="62"/>
    </row>
    <row r="53" spans="1:4" ht="12.75">
      <c r="A53" s="43"/>
      <c r="B53" s="11"/>
      <c r="C53" s="11"/>
      <c r="D53" s="44"/>
    </row>
    <row r="54" spans="1:4" ht="12.75">
      <c r="A54" s="101" t="s">
        <v>56</v>
      </c>
      <c r="B54" s="102" t="s">
        <v>22</v>
      </c>
      <c r="C54" s="102"/>
      <c r="D54" s="103"/>
    </row>
    <row r="55" spans="1:4" ht="24">
      <c r="A55" s="57" t="s">
        <v>57</v>
      </c>
      <c r="B55" s="16" t="s">
        <v>58</v>
      </c>
      <c r="C55" s="59">
        <f>C32*C43</f>
        <v>0.07627281000000001</v>
      </c>
      <c r="D55" s="40">
        <f>$D$20*C55</f>
        <v>135.3796613814</v>
      </c>
    </row>
    <row r="56" spans="1:4" ht="12.75">
      <c r="A56" s="90" t="s">
        <v>138</v>
      </c>
      <c r="B56" s="91"/>
      <c r="C56" s="69">
        <f>SUM(C55)</f>
        <v>0.07627281000000001</v>
      </c>
      <c r="D56" s="68">
        <f>D55</f>
        <v>135.3796613814</v>
      </c>
    </row>
    <row r="57" spans="1:4" ht="12.75">
      <c r="A57" s="101" t="s">
        <v>109</v>
      </c>
      <c r="B57" s="102"/>
      <c r="C57" s="102"/>
      <c r="D57" s="103"/>
    </row>
    <row r="58" spans="1:8" ht="27" customHeight="1">
      <c r="A58" s="57" t="s">
        <v>110</v>
      </c>
      <c r="B58" s="16" t="s">
        <v>111</v>
      </c>
      <c r="C58" s="84">
        <f>C29*C46</f>
        <v>0.00033360000000000003</v>
      </c>
      <c r="D58" s="40">
        <f>C58*D20</f>
        <v>0.5921199840000001</v>
      </c>
      <c r="E58" s="60">
        <f>C29*C46</f>
        <v>0.00033360000000000003</v>
      </c>
      <c r="F58" s="3" t="s">
        <v>130</v>
      </c>
      <c r="H58" s="2"/>
    </row>
    <row r="59" spans="1:8" ht="36.75" customHeight="1">
      <c r="A59" s="57" t="s">
        <v>112</v>
      </c>
      <c r="B59" s="16" t="s">
        <v>113</v>
      </c>
      <c r="C59" s="84">
        <f>C29*C39</f>
        <v>0.0002664</v>
      </c>
      <c r="D59" s="40">
        <f>C59*D20</f>
        <v>0.47284401600000003</v>
      </c>
      <c r="E59" s="60">
        <f>C29*C39</f>
        <v>0.0002664</v>
      </c>
      <c r="F59" s="3" t="s">
        <v>130</v>
      </c>
      <c r="H59" s="2"/>
    </row>
    <row r="60" spans="1:6" ht="15.75" customHeight="1">
      <c r="A60" s="90" t="s">
        <v>117</v>
      </c>
      <c r="B60" s="91"/>
      <c r="C60" s="69">
        <f>SUM(C58:C59)</f>
        <v>0.0006000000000000001</v>
      </c>
      <c r="D60" s="68">
        <f>SUM(D58:D59)</f>
        <v>1.0649640000000002</v>
      </c>
      <c r="E60" s="65">
        <f>SUM(E58:E59)</f>
        <v>0.0006000000000000001</v>
      </c>
      <c r="F60" s="63"/>
    </row>
    <row r="61" spans="1:4" ht="12.75">
      <c r="A61" s="101" t="s">
        <v>114</v>
      </c>
      <c r="B61" s="102"/>
      <c r="C61" s="102"/>
      <c r="D61" s="103"/>
    </row>
    <row r="62" spans="1:4" ht="36" customHeight="1">
      <c r="A62" s="57" t="s">
        <v>115</v>
      </c>
      <c r="B62" s="16" t="s">
        <v>116</v>
      </c>
      <c r="C62" s="9">
        <v>0.0002</v>
      </c>
      <c r="D62" s="40">
        <f>((D20+D41)/(12*4))*0.02</f>
        <v>0.8011857292500001</v>
      </c>
    </row>
    <row r="63" spans="1:4" ht="12.75">
      <c r="A63" s="90" t="s">
        <v>118</v>
      </c>
      <c r="B63" s="91"/>
      <c r="C63" s="69">
        <v>0.0002</v>
      </c>
      <c r="D63" s="68">
        <f>D62</f>
        <v>0.8011857292500001</v>
      </c>
    </row>
    <row r="64" spans="1:4" ht="12.75">
      <c r="A64" s="97" t="s">
        <v>60</v>
      </c>
      <c r="B64" s="98" t="s">
        <v>22</v>
      </c>
      <c r="C64" s="98"/>
      <c r="D64" s="99"/>
    </row>
    <row r="65" spans="1:4" ht="12.75">
      <c r="A65" s="56" t="s">
        <v>61</v>
      </c>
      <c r="B65" s="15" t="s">
        <v>20</v>
      </c>
      <c r="C65" s="18"/>
      <c r="D65" s="42">
        <f>D20</f>
        <v>1774.94</v>
      </c>
    </row>
    <row r="66" spans="1:4" ht="12.75">
      <c r="A66" s="56" t="s">
        <v>62</v>
      </c>
      <c r="B66" s="15" t="s">
        <v>63</v>
      </c>
      <c r="C66" s="18">
        <f>C32</f>
        <v>0.321</v>
      </c>
      <c r="D66" s="42">
        <f>D32</f>
        <v>569.7557400000001</v>
      </c>
    </row>
    <row r="67" spans="1:4" ht="12.75">
      <c r="A67" s="56" t="s">
        <v>64</v>
      </c>
      <c r="B67" s="15" t="s">
        <v>49</v>
      </c>
      <c r="C67" s="18">
        <f>C43</f>
        <v>0.23761000000000002</v>
      </c>
      <c r="D67" s="42">
        <f>D43</f>
        <v>421.7434934</v>
      </c>
    </row>
    <row r="68" spans="1:4" ht="12.75">
      <c r="A68" s="56" t="s">
        <v>65</v>
      </c>
      <c r="B68" s="15" t="s">
        <v>66</v>
      </c>
      <c r="C68" s="18">
        <f>C52</f>
        <v>0.047839999999999994</v>
      </c>
      <c r="D68" s="42">
        <f>D52</f>
        <v>84.91312960000002</v>
      </c>
    </row>
    <row r="69" spans="1:4" ht="12.75">
      <c r="A69" s="56" t="s">
        <v>67</v>
      </c>
      <c r="B69" s="15" t="s">
        <v>68</v>
      </c>
      <c r="C69" s="18">
        <f>C56</f>
        <v>0.07627281000000001</v>
      </c>
      <c r="D69" s="42">
        <f>D56</f>
        <v>135.3796613814</v>
      </c>
    </row>
    <row r="70" spans="1:4" ht="12.75">
      <c r="A70" s="56" t="s">
        <v>119</v>
      </c>
      <c r="B70" s="15" t="s">
        <v>121</v>
      </c>
      <c r="C70" s="18">
        <f>C60</f>
        <v>0.0006000000000000001</v>
      </c>
      <c r="D70" s="42">
        <f>D65*C70</f>
        <v>1.064964</v>
      </c>
    </row>
    <row r="71" spans="1:4" ht="12.75">
      <c r="A71" s="56" t="s">
        <v>120</v>
      </c>
      <c r="B71" s="15" t="s">
        <v>122</v>
      </c>
      <c r="C71" s="26">
        <f>C63</f>
        <v>0.0002</v>
      </c>
      <c r="D71" s="42">
        <f>D62</f>
        <v>0.8011857292500001</v>
      </c>
    </row>
    <row r="72" spans="1:4" ht="12.75">
      <c r="A72" s="90" t="s">
        <v>69</v>
      </c>
      <c r="B72" s="91"/>
      <c r="C72" s="67">
        <f>SUM(C66:C71)</f>
        <v>0.68352281</v>
      </c>
      <c r="D72" s="68">
        <f>SUM(D65:D71)</f>
        <v>2988.5981741106502</v>
      </c>
    </row>
    <row r="73" spans="1:4" ht="12.75">
      <c r="A73" s="45"/>
      <c r="B73" s="46"/>
      <c r="C73" s="46"/>
      <c r="D73" s="47"/>
    </row>
    <row r="74" spans="1:4" ht="12.75" customHeight="1">
      <c r="A74" s="97" t="s">
        <v>70</v>
      </c>
      <c r="B74" s="98" t="s">
        <v>22</v>
      </c>
      <c r="C74" s="98"/>
      <c r="D74" s="99"/>
    </row>
    <row r="75" spans="1:4" ht="12.75" customHeight="1">
      <c r="A75" s="57" t="s">
        <v>71</v>
      </c>
      <c r="B75" s="16" t="s">
        <v>149</v>
      </c>
      <c r="C75" s="9"/>
      <c r="D75" s="42">
        <v>0</v>
      </c>
    </row>
    <row r="76" spans="1:4" ht="12.75">
      <c r="A76" s="57" t="s">
        <v>72</v>
      </c>
      <c r="B76" s="16" t="s">
        <v>151</v>
      </c>
      <c r="C76" s="9"/>
      <c r="D76" s="42">
        <v>8.48</v>
      </c>
    </row>
    <row r="77" spans="1:4" ht="12.75">
      <c r="A77" s="57" t="s">
        <v>73</v>
      </c>
      <c r="B77" s="16" t="s">
        <v>148</v>
      </c>
      <c r="C77" s="9"/>
      <c r="D77" s="42">
        <v>30</v>
      </c>
    </row>
    <row r="78" spans="1:8" ht="12.75">
      <c r="A78" s="57" t="s">
        <v>74</v>
      </c>
      <c r="B78" s="16" t="s">
        <v>144</v>
      </c>
      <c r="C78" s="9"/>
      <c r="D78" s="42">
        <v>167.2</v>
      </c>
      <c r="F78" s="71"/>
      <c r="G78" s="72"/>
      <c r="H78" s="71"/>
    </row>
    <row r="79" spans="1:8" ht="12.75">
      <c r="A79" s="57" t="s">
        <v>75</v>
      </c>
      <c r="B79" s="16" t="s">
        <v>137</v>
      </c>
      <c r="C79" s="9"/>
      <c r="D79" s="42">
        <f>-D11*6%</f>
        <v>-106.4964</v>
      </c>
      <c r="G79" s="12"/>
      <c r="H79" s="13"/>
    </row>
    <row r="80" spans="1:4" ht="12.75">
      <c r="A80" s="57" t="s">
        <v>76</v>
      </c>
      <c r="B80" s="16" t="s">
        <v>145</v>
      </c>
      <c r="C80" s="9"/>
      <c r="D80" s="42">
        <v>107.15</v>
      </c>
    </row>
    <row r="81" spans="1:4" ht="12.75">
      <c r="A81" s="57" t="s">
        <v>77</v>
      </c>
      <c r="B81" s="16" t="s">
        <v>152</v>
      </c>
      <c r="C81" s="9"/>
      <c r="D81" s="42">
        <v>10.33</v>
      </c>
    </row>
    <row r="82" spans="1:4" ht="12.75">
      <c r="A82" s="57" t="s">
        <v>78</v>
      </c>
      <c r="B82" s="16" t="s">
        <v>150</v>
      </c>
      <c r="C82" s="9"/>
      <c r="D82" s="42">
        <v>37.06</v>
      </c>
    </row>
    <row r="83" spans="1:4" ht="12.75">
      <c r="A83" s="57" t="s">
        <v>79</v>
      </c>
      <c r="B83" s="16" t="s">
        <v>170</v>
      </c>
      <c r="C83" s="9"/>
      <c r="D83" s="40">
        <v>0</v>
      </c>
    </row>
    <row r="84" spans="1:4" ht="15">
      <c r="A84" s="90" t="s">
        <v>80</v>
      </c>
      <c r="B84" s="100"/>
      <c r="C84" s="67"/>
      <c r="D84" s="68">
        <f>SUM(D75:D83)</f>
        <v>253.72360000000003</v>
      </c>
    </row>
    <row r="85" spans="1:4" ht="12.75">
      <c r="A85" s="45"/>
      <c r="B85" s="46"/>
      <c r="C85" s="46"/>
      <c r="D85" s="47"/>
    </row>
    <row r="86" spans="1:4" ht="12.75">
      <c r="A86" s="97" t="s">
        <v>82</v>
      </c>
      <c r="B86" s="98" t="s">
        <v>22</v>
      </c>
      <c r="C86" s="98"/>
      <c r="D86" s="99"/>
    </row>
    <row r="87" spans="1:4" ht="12.75">
      <c r="A87" s="56" t="s">
        <v>83</v>
      </c>
      <c r="B87" s="17" t="s">
        <v>69</v>
      </c>
      <c r="C87" s="20"/>
      <c r="D87" s="42">
        <f>D72</f>
        <v>2988.5981741106502</v>
      </c>
    </row>
    <row r="88" spans="1:4" ht="12.75">
      <c r="A88" s="56" t="s">
        <v>84</v>
      </c>
      <c r="B88" s="17" t="s">
        <v>81</v>
      </c>
      <c r="C88" s="20"/>
      <c r="D88" s="42">
        <f>D84</f>
        <v>253.72360000000003</v>
      </c>
    </row>
    <row r="89" spans="1:4" ht="12.75">
      <c r="A89" s="90" t="s">
        <v>85</v>
      </c>
      <c r="B89" s="91"/>
      <c r="C89" s="67"/>
      <c r="D89" s="68">
        <f>SUM(D87:D88)</f>
        <v>3242.32177411065</v>
      </c>
    </row>
    <row r="90" spans="1:4" ht="12.75">
      <c r="A90" s="48"/>
      <c r="B90" s="21"/>
      <c r="C90" s="22"/>
      <c r="D90" s="49"/>
    </row>
    <row r="91" spans="1:4" ht="12.75">
      <c r="A91" s="97" t="s">
        <v>86</v>
      </c>
      <c r="B91" s="98"/>
      <c r="C91" s="98"/>
      <c r="D91" s="99"/>
    </row>
    <row r="92" spans="1:4" ht="12.75">
      <c r="A92" s="57" t="s">
        <v>87</v>
      </c>
      <c r="B92" s="14" t="s">
        <v>88</v>
      </c>
      <c r="C92" s="9">
        <v>0.03</v>
      </c>
      <c r="D92" s="40">
        <f>D89*C92</f>
        <v>97.2696532233195</v>
      </c>
    </row>
    <row r="93" spans="1:4" ht="12.75">
      <c r="A93" s="57" t="s">
        <v>89</v>
      </c>
      <c r="B93" s="14" t="s">
        <v>90</v>
      </c>
      <c r="C93" s="9">
        <v>0.072</v>
      </c>
      <c r="D93" s="40">
        <f>D89*C93</f>
        <v>233.4471677359668</v>
      </c>
    </row>
    <row r="94" spans="1:4" ht="12.75">
      <c r="A94" s="90" t="s">
        <v>91</v>
      </c>
      <c r="B94" s="91"/>
      <c r="C94" s="67"/>
      <c r="D94" s="68">
        <f>SUM(D92:D93)</f>
        <v>330.7168209592863</v>
      </c>
    </row>
    <row r="95" spans="1:4" ht="12.75">
      <c r="A95" s="48"/>
      <c r="B95" s="21"/>
      <c r="C95" s="22"/>
      <c r="D95" s="49"/>
    </row>
    <row r="96" spans="1:4" ht="12.75">
      <c r="A96" s="97" t="s">
        <v>92</v>
      </c>
      <c r="B96" s="98" t="s">
        <v>22</v>
      </c>
      <c r="C96" s="98"/>
      <c r="D96" s="99"/>
    </row>
    <row r="97" spans="1:4" ht="12.75">
      <c r="A97" s="56" t="s">
        <v>93</v>
      </c>
      <c r="B97" s="17" t="s">
        <v>85</v>
      </c>
      <c r="C97" s="20"/>
      <c r="D97" s="42">
        <f>D89</f>
        <v>3242.32177411065</v>
      </c>
    </row>
    <row r="98" spans="1:4" ht="12.75">
      <c r="A98" s="56" t="s">
        <v>94</v>
      </c>
      <c r="B98" s="17" t="s">
        <v>95</v>
      </c>
      <c r="C98" s="20"/>
      <c r="D98" s="42">
        <f>D94</f>
        <v>330.7168209592863</v>
      </c>
    </row>
    <row r="99" spans="1:4" ht="25.5" customHeight="1">
      <c r="A99" s="92" t="s">
        <v>96</v>
      </c>
      <c r="B99" s="93"/>
      <c r="C99" s="67"/>
      <c r="D99" s="68">
        <f>SUM(D97:D98)</f>
        <v>3573.0385950699365</v>
      </c>
    </row>
    <row r="100" spans="1:4" ht="12.75">
      <c r="A100" s="48"/>
      <c r="B100" s="21"/>
      <c r="C100" s="22"/>
      <c r="D100" s="49"/>
    </row>
    <row r="101" spans="1:4" ht="12.75" customHeight="1">
      <c r="A101" s="97" t="s">
        <v>127</v>
      </c>
      <c r="B101" s="98" t="s">
        <v>22</v>
      </c>
      <c r="C101" s="98"/>
      <c r="D101" s="99"/>
    </row>
    <row r="102" spans="1:6" ht="12.75">
      <c r="A102" s="56" t="s">
        <v>97</v>
      </c>
      <c r="B102" s="14" t="s">
        <v>98</v>
      </c>
      <c r="C102" s="9">
        <v>0.05</v>
      </c>
      <c r="D102" s="40">
        <f>($D$99/(1-$C$105))*C102</f>
        <v>195.5686149463567</v>
      </c>
      <c r="E102" s="66">
        <f>D110*C102</f>
        <v>195.5686149463567</v>
      </c>
      <c r="F102" s="3" t="s">
        <v>130</v>
      </c>
    </row>
    <row r="103" spans="1:6" ht="12.75">
      <c r="A103" s="56" t="s">
        <v>99</v>
      </c>
      <c r="B103" s="14" t="s">
        <v>100</v>
      </c>
      <c r="C103" s="9">
        <v>0.03</v>
      </c>
      <c r="D103" s="40">
        <f>($D$99/(1-$C$105))*C103</f>
        <v>117.341168967814</v>
      </c>
      <c r="E103" s="66">
        <f>D110*C103</f>
        <v>117.341168967814</v>
      </c>
      <c r="F103" s="3" t="s">
        <v>130</v>
      </c>
    </row>
    <row r="104" spans="1:6" ht="12.75">
      <c r="A104" s="56" t="s">
        <v>101</v>
      </c>
      <c r="B104" s="14" t="s">
        <v>102</v>
      </c>
      <c r="C104" s="9">
        <v>0.0065</v>
      </c>
      <c r="D104" s="40">
        <f>($D$99/(1-$C$105))*C104</f>
        <v>25.423919943026366</v>
      </c>
      <c r="E104" s="66">
        <f>D110*C104</f>
        <v>25.423919943026366</v>
      </c>
      <c r="F104" s="3" t="s">
        <v>130</v>
      </c>
    </row>
    <row r="105" spans="1:5" ht="12.75">
      <c r="A105" s="90" t="s">
        <v>103</v>
      </c>
      <c r="B105" s="91"/>
      <c r="C105" s="67">
        <f>SUM(C102:C104)</f>
        <v>0.08650000000000001</v>
      </c>
      <c r="D105" s="68">
        <f>SUM(D102:D104)</f>
        <v>338.33370385719707</v>
      </c>
      <c r="E105" s="66">
        <f>D110*C105</f>
        <v>338.33370385719707</v>
      </c>
    </row>
    <row r="106" spans="1:8" s="12" customFormat="1" ht="12.75">
      <c r="A106" s="43"/>
      <c r="B106" s="11"/>
      <c r="C106" s="50"/>
      <c r="D106" s="51"/>
      <c r="E106" s="52"/>
      <c r="F106" s="13"/>
      <c r="H106" s="13"/>
    </row>
    <row r="107" spans="1:4" ht="24.75" customHeight="1">
      <c r="A107" s="97" t="s">
        <v>104</v>
      </c>
      <c r="B107" s="98" t="s">
        <v>22</v>
      </c>
      <c r="C107" s="98"/>
      <c r="D107" s="99"/>
    </row>
    <row r="108" spans="1:4" ht="24.75" customHeight="1">
      <c r="A108" s="57" t="s">
        <v>105</v>
      </c>
      <c r="B108" s="16" t="s">
        <v>106</v>
      </c>
      <c r="C108" s="9"/>
      <c r="D108" s="40">
        <f>D99</f>
        <v>3573.0385950699365</v>
      </c>
    </row>
    <row r="109" spans="1:4" ht="22.5" customHeight="1">
      <c r="A109" s="57" t="s">
        <v>107</v>
      </c>
      <c r="B109" s="17" t="s">
        <v>108</v>
      </c>
      <c r="C109" s="20"/>
      <c r="D109" s="40">
        <f>D105</f>
        <v>338.33370385719707</v>
      </c>
    </row>
    <row r="110" spans="1:5" ht="25.5" customHeight="1">
      <c r="A110" s="92" t="s">
        <v>128</v>
      </c>
      <c r="B110" s="93"/>
      <c r="C110" s="67"/>
      <c r="D110" s="68">
        <f>D108+D109</f>
        <v>3911.3722989271337</v>
      </c>
      <c r="E110" s="19"/>
    </row>
    <row r="111" spans="1:8" s="12" customFormat="1" ht="12.75" customHeight="1">
      <c r="A111" s="53"/>
      <c r="B111" s="54"/>
      <c r="C111" s="50"/>
      <c r="D111" s="51"/>
      <c r="E111" s="52"/>
      <c r="F111" s="13"/>
      <c r="H111" s="13"/>
    </row>
    <row r="112" spans="1:4" ht="15.75" customHeight="1">
      <c r="A112" s="94" t="s">
        <v>125</v>
      </c>
      <c r="B112" s="95"/>
      <c r="C112" s="95"/>
      <c r="D112" s="96"/>
    </row>
    <row r="113" spans="1:7" ht="18" customHeight="1">
      <c r="A113" s="90" t="s">
        <v>162</v>
      </c>
      <c r="B113" s="91"/>
      <c r="C113" s="67"/>
      <c r="D113" s="68">
        <f>D110-0.01</f>
        <v>3911.3622989271335</v>
      </c>
      <c r="G113" s="73"/>
    </row>
    <row r="114" spans="1:7" ht="18" customHeight="1">
      <c r="A114" s="90" t="s">
        <v>173</v>
      </c>
      <c r="B114" s="91"/>
      <c r="C114" s="131">
        <v>1</v>
      </c>
      <c r="D114" s="68">
        <f>D113*C114</f>
        <v>3911.3622989271335</v>
      </c>
      <c r="G114" s="73"/>
    </row>
    <row r="115" spans="1:4" ht="18" customHeight="1">
      <c r="A115" s="90" t="s">
        <v>123</v>
      </c>
      <c r="B115" s="91"/>
      <c r="C115" s="80">
        <v>12</v>
      </c>
      <c r="D115" s="68">
        <f>D114*C115</f>
        <v>46936.3475871256</v>
      </c>
    </row>
    <row r="116" spans="1:4" ht="18" customHeight="1">
      <c r="A116" s="90" t="s">
        <v>146</v>
      </c>
      <c r="B116" s="91"/>
      <c r="C116" s="67"/>
      <c r="D116" s="68">
        <f>D114/30</f>
        <v>130.3787432975711</v>
      </c>
    </row>
    <row r="117" spans="1:4" ht="18" customHeight="1">
      <c r="A117" s="90" t="s">
        <v>147</v>
      </c>
      <c r="B117" s="91"/>
      <c r="C117" s="67"/>
      <c r="D117" s="68"/>
    </row>
    <row r="121" ht="12.75">
      <c r="F121" s="61"/>
    </row>
    <row r="122" ht="12.75">
      <c r="F122" s="89"/>
    </row>
    <row r="123" ht="12.75">
      <c r="F123" s="89"/>
    </row>
    <row r="124" ht="12.75">
      <c r="F124" s="89"/>
    </row>
    <row r="125" ht="12.75">
      <c r="F125" s="89"/>
    </row>
    <row r="126" ht="12.75">
      <c r="F126" s="61"/>
    </row>
    <row r="127" ht="12.75">
      <c r="F127" s="61"/>
    </row>
  </sheetData>
  <sheetProtection/>
  <mergeCells count="44">
    <mergeCell ref="A116:B116"/>
    <mergeCell ref="A117:B117"/>
    <mergeCell ref="A107:D107"/>
    <mergeCell ref="A110:B110"/>
    <mergeCell ref="A112:D112"/>
    <mergeCell ref="A113:B113"/>
    <mergeCell ref="A114:B114"/>
    <mergeCell ref="A115:B115"/>
    <mergeCell ref="A91:D91"/>
    <mergeCell ref="A94:B94"/>
    <mergeCell ref="A96:D96"/>
    <mergeCell ref="A99:B99"/>
    <mergeCell ref="A101:D101"/>
    <mergeCell ref="A105:B105"/>
    <mergeCell ref="A64:D64"/>
    <mergeCell ref="A72:B72"/>
    <mergeCell ref="A74:D74"/>
    <mergeCell ref="A84:B84"/>
    <mergeCell ref="A86:D86"/>
    <mergeCell ref="A89:B89"/>
    <mergeCell ref="A54:D54"/>
    <mergeCell ref="A56:B56"/>
    <mergeCell ref="A57:D57"/>
    <mergeCell ref="A60:B60"/>
    <mergeCell ref="A61:D61"/>
    <mergeCell ref="A63:B63"/>
    <mergeCell ref="A32:B32"/>
    <mergeCell ref="A34:D34"/>
    <mergeCell ref="A43:B43"/>
    <mergeCell ref="A45:D45"/>
    <mergeCell ref="A48:A50"/>
    <mergeCell ref="A52:B52"/>
    <mergeCell ref="A10:C10"/>
    <mergeCell ref="A11:C11"/>
    <mergeCell ref="A14:D14"/>
    <mergeCell ref="A20:C20"/>
    <mergeCell ref="A22:D22"/>
    <mergeCell ref="A23:D23"/>
    <mergeCell ref="B1:C2"/>
    <mergeCell ref="A4:D4"/>
    <mergeCell ref="A6:D6"/>
    <mergeCell ref="A7:D7"/>
    <mergeCell ref="A8:D8"/>
    <mergeCell ref="A9:C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6" r:id="rId1"/>
  <colBreaks count="1" manualBreakCount="1">
    <brk id="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127"/>
  <sheetViews>
    <sheetView view="pageBreakPreview" zoomScaleSheetLayoutView="100" zoomScalePageLayoutView="0" workbookViewId="0" topLeftCell="A1">
      <selection activeCell="C94" sqref="C94"/>
    </sheetView>
  </sheetViews>
  <sheetFormatPr defaultColWidth="9.140625" defaultRowHeight="15"/>
  <cols>
    <col min="1" max="1" width="7.421875" style="2" customWidth="1"/>
    <col min="2" max="2" width="62.00390625" style="2" customWidth="1"/>
    <col min="3" max="3" width="9.421875" style="2" bestFit="1" customWidth="1"/>
    <col min="4" max="4" width="16.57421875" style="2" customWidth="1"/>
    <col min="5" max="5" width="12.140625" style="2" bestFit="1" customWidth="1"/>
    <col min="6" max="6" width="13.7109375" style="3" bestFit="1" customWidth="1"/>
    <col min="7" max="7" width="12.7109375" style="2" bestFit="1" customWidth="1"/>
    <col min="8" max="8" width="10.00390625" style="3" bestFit="1" customWidth="1"/>
    <col min="9" max="16384" width="9.140625" style="2" customWidth="1"/>
  </cols>
  <sheetData>
    <row r="1" spans="1:4" ht="37.5" customHeight="1">
      <c r="A1" s="27"/>
      <c r="B1" s="111"/>
      <c r="C1" s="112"/>
      <c r="D1" s="1" t="s">
        <v>0</v>
      </c>
    </row>
    <row r="2" spans="1:4" ht="19.5" customHeight="1">
      <c r="A2" s="29"/>
      <c r="B2" s="113"/>
      <c r="C2" s="114"/>
      <c r="D2" s="4">
        <f>'Agente de limpeza'!D2</f>
        <v>43271</v>
      </c>
    </row>
    <row r="3" spans="1:4" ht="14.25" customHeight="1" thickBot="1">
      <c r="A3" s="28"/>
      <c r="B3" s="30"/>
      <c r="C3" s="30"/>
      <c r="D3" s="31"/>
    </row>
    <row r="4" spans="1:4" ht="21" customHeight="1" thickBot="1">
      <c r="A4" s="115" t="s">
        <v>126</v>
      </c>
      <c r="B4" s="116"/>
      <c r="C4" s="116"/>
      <c r="D4" s="117"/>
    </row>
    <row r="5" spans="1:4" ht="13.5" thickBot="1">
      <c r="A5" s="23"/>
      <c r="B5" s="23"/>
      <c r="C5" s="23"/>
      <c r="D5" s="23"/>
    </row>
    <row r="6" spans="1:4" ht="13.5" customHeight="1" thickBot="1">
      <c r="A6" s="118" t="s">
        <v>181</v>
      </c>
      <c r="B6" s="119"/>
      <c r="C6" s="119"/>
      <c r="D6" s="120"/>
    </row>
    <row r="7" spans="1:4" ht="15.75" thickBot="1">
      <c r="A7" s="127"/>
      <c r="B7" s="121"/>
      <c r="C7" s="121"/>
      <c r="D7" s="121"/>
    </row>
    <row r="8" spans="1:4" ht="17.25" customHeight="1" thickBot="1">
      <c r="A8" s="122" t="s">
        <v>1</v>
      </c>
      <c r="B8" s="123"/>
      <c r="C8" s="123"/>
      <c r="D8" s="124"/>
    </row>
    <row r="9" spans="1:4" ht="12.75">
      <c r="A9" s="125" t="s">
        <v>2</v>
      </c>
      <c r="B9" s="126"/>
      <c r="C9" s="126"/>
      <c r="D9" s="32">
        <v>1</v>
      </c>
    </row>
    <row r="10" spans="1:4" ht="12.75">
      <c r="A10" s="105" t="s">
        <v>3</v>
      </c>
      <c r="B10" s="106"/>
      <c r="C10" s="106"/>
      <c r="D10" s="33">
        <v>954</v>
      </c>
    </row>
    <row r="11" spans="1:4" ht="12.75">
      <c r="A11" s="105" t="s">
        <v>4</v>
      </c>
      <c r="B11" s="106"/>
      <c r="C11" s="106"/>
      <c r="D11" s="55">
        <v>1089.47</v>
      </c>
    </row>
    <row r="12" spans="1:4" ht="12.75">
      <c r="A12" s="34"/>
      <c r="B12" s="5"/>
      <c r="C12" s="5"/>
      <c r="D12" s="35"/>
    </row>
    <row r="13" spans="1:4" ht="24">
      <c r="A13" s="36" t="s">
        <v>5</v>
      </c>
      <c r="B13" s="25" t="s">
        <v>6</v>
      </c>
      <c r="C13" s="24" t="s">
        <v>7</v>
      </c>
      <c r="D13" s="37" t="s">
        <v>8</v>
      </c>
    </row>
    <row r="14" spans="1:4" ht="12.75">
      <c r="A14" s="107" t="s">
        <v>9</v>
      </c>
      <c r="B14" s="108"/>
      <c r="C14" s="108"/>
      <c r="D14" s="109"/>
    </row>
    <row r="15" spans="1:4" ht="12.75">
      <c r="A15" s="38" t="s">
        <v>10</v>
      </c>
      <c r="B15" s="6" t="s">
        <v>11</v>
      </c>
      <c r="C15" s="7"/>
      <c r="D15" s="39">
        <f>D11</f>
        <v>1089.47</v>
      </c>
    </row>
    <row r="16" spans="1:4" ht="12.75">
      <c r="A16" s="38" t="s">
        <v>12</v>
      </c>
      <c r="B16" s="8" t="s">
        <v>13</v>
      </c>
      <c r="C16" s="9">
        <v>0</v>
      </c>
      <c r="D16" s="40">
        <v>0</v>
      </c>
    </row>
    <row r="17" spans="1:4" ht="12.75">
      <c r="A17" s="38" t="s">
        <v>14</v>
      </c>
      <c r="B17" s="8" t="s">
        <v>15</v>
      </c>
      <c r="C17" s="9">
        <v>0</v>
      </c>
      <c r="D17" s="40">
        <v>0</v>
      </c>
    </row>
    <row r="18" spans="1:4" ht="12.75">
      <c r="A18" s="41" t="s">
        <v>16</v>
      </c>
      <c r="B18" s="10" t="s">
        <v>17</v>
      </c>
      <c r="C18" s="9">
        <v>0</v>
      </c>
      <c r="D18" s="42">
        <f>(D11*22)*C18</f>
        <v>0</v>
      </c>
    </row>
    <row r="19" spans="1:4" ht="12.75">
      <c r="A19" s="38" t="s">
        <v>18</v>
      </c>
      <c r="B19" s="8" t="s">
        <v>19</v>
      </c>
      <c r="C19" s="9">
        <v>0</v>
      </c>
      <c r="D19" s="40">
        <f>D15*C19</f>
        <v>0</v>
      </c>
    </row>
    <row r="20" spans="1:4" ht="12.75">
      <c r="A20" s="90" t="s">
        <v>20</v>
      </c>
      <c r="B20" s="110"/>
      <c r="C20" s="91"/>
      <c r="D20" s="68">
        <f>SUM(D15:D19)</f>
        <v>1089.47</v>
      </c>
    </row>
    <row r="21" spans="1:8" s="12" customFormat="1" ht="12.75">
      <c r="A21" s="43"/>
      <c r="B21" s="11"/>
      <c r="C21" s="11"/>
      <c r="D21" s="44"/>
      <c r="F21" s="13"/>
      <c r="H21" s="13"/>
    </row>
    <row r="22" spans="1:4" ht="12.75">
      <c r="A22" s="97" t="s">
        <v>21</v>
      </c>
      <c r="B22" s="98" t="s">
        <v>22</v>
      </c>
      <c r="C22" s="98"/>
      <c r="D22" s="99"/>
    </row>
    <row r="23" spans="1:4" ht="24.75" customHeight="1">
      <c r="A23" s="101" t="s">
        <v>23</v>
      </c>
      <c r="B23" s="102" t="s">
        <v>22</v>
      </c>
      <c r="C23" s="102"/>
      <c r="D23" s="103"/>
    </row>
    <row r="24" spans="1:4" ht="12.75">
      <c r="A24" s="56" t="s">
        <v>24</v>
      </c>
      <c r="B24" s="10" t="s">
        <v>25</v>
      </c>
      <c r="C24" s="9">
        <v>0.2</v>
      </c>
      <c r="D24" s="40">
        <f>$D$20*C24</f>
        <v>217.894</v>
      </c>
    </row>
    <row r="25" spans="1:4" ht="12.75">
      <c r="A25" s="56" t="s">
        <v>26</v>
      </c>
      <c r="B25" s="10" t="s">
        <v>27</v>
      </c>
      <c r="C25" s="9">
        <v>0</v>
      </c>
      <c r="D25" s="40">
        <f aca="true" t="shared" si="0" ref="D25:D31">$D$20*C25</f>
        <v>0</v>
      </c>
    </row>
    <row r="26" spans="1:4" ht="12.75">
      <c r="A26" s="56" t="s">
        <v>28</v>
      </c>
      <c r="B26" s="10" t="s">
        <v>29</v>
      </c>
      <c r="C26" s="9">
        <v>0</v>
      </c>
      <c r="D26" s="40">
        <f t="shared" si="0"/>
        <v>0</v>
      </c>
    </row>
    <row r="27" spans="1:4" ht="12.75">
      <c r="A27" s="56" t="s">
        <v>30</v>
      </c>
      <c r="B27" s="10" t="s">
        <v>31</v>
      </c>
      <c r="C27" s="9">
        <v>0</v>
      </c>
      <c r="D27" s="40">
        <f t="shared" si="0"/>
        <v>0</v>
      </c>
    </row>
    <row r="28" spans="1:4" ht="12.75">
      <c r="A28" s="56" t="s">
        <v>32</v>
      </c>
      <c r="B28" s="10" t="s">
        <v>33</v>
      </c>
      <c r="C28" s="9">
        <v>0.025</v>
      </c>
      <c r="D28" s="40">
        <f t="shared" si="0"/>
        <v>27.23675</v>
      </c>
    </row>
    <row r="29" spans="1:4" ht="12.75">
      <c r="A29" s="56" t="s">
        <v>34</v>
      </c>
      <c r="B29" s="10" t="s">
        <v>35</v>
      </c>
      <c r="C29" s="9">
        <v>0.08</v>
      </c>
      <c r="D29" s="40">
        <f t="shared" si="0"/>
        <v>87.1576</v>
      </c>
    </row>
    <row r="30" spans="1:4" ht="12.75">
      <c r="A30" s="56" t="s">
        <v>36</v>
      </c>
      <c r="B30" s="10" t="s">
        <v>37</v>
      </c>
      <c r="C30" s="9">
        <v>0.01</v>
      </c>
      <c r="D30" s="40">
        <f t="shared" si="0"/>
        <v>10.8947</v>
      </c>
    </row>
    <row r="31" spans="1:4" ht="12.75">
      <c r="A31" s="56" t="s">
        <v>38</v>
      </c>
      <c r="B31" s="10" t="s">
        <v>39</v>
      </c>
      <c r="C31" s="9">
        <v>0.006</v>
      </c>
      <c r="D31" s="40">
        <f t="shared" si="0"/>
        <v>6.5368200000000005</v>
      </c>
    </row>
    <row r="32" spans="1:4" ht="12.75">
      <c r="A32" s="90" t="s">
        <v>40</v>
      </c>
      <c r="B32" s="91"/>
      <c r="C32" s="69">
        <f>SUM(C24:C31)</f>
        <v>0.321</v>
      </c>
      <c r="D32" s="68">
        <f>SUM(D24:D31)</f>
        <v>349.71987</v>
      </c>
    </row>
    <row r="33" spans="1:8" s="12" customFormat="1" ht="12.75">
      <c r="A33" s="43"/>
      <c r="B33" s="11"/>
      <c r="C33" s="11"/>
      <c r="D33" s="44"/>
      <c r="F33" s="13"/>
      <c r="H33" s="13"/>
    </row>
    <row r="34" spans="1:7" ht="12.75">
      <c r="A34" s="101" t="s">
        <v>41</v>
      </c>
      <c r="B34" s="102" t="s">
        <v>22</v>
      </c>
      <c r="C34" s="102"/>
      <c r="D34" s="103"/>
      <c r="F34" s="61"/>
      <c r="G34" s="62"/>
    </row>
    <row r="35" spans="1:8" ht="12.75">
      <c r="A35" s="56" t="s">
        <v>42</v>
      </c>
      <c r="B35" s="10" t="s">
        <v>131</v>
      </c>
      <c r="C35" s="84">
        <v>0.11111</v>
      </c>
      <c r="D35" s="40">
        <f aca="true" t="shared" si="1" ref="D35:D42">$D$20*C35</f>
        <v>121.0510117</v>
      </c>
      <c r="E35" s="60">
        <f>(1+1/3)/12</f>
        <v>0.1111111111111111</v>
      </c>
      <c r="F35" s="3" t="s">
        <v>130</v>
      </c>
      <c r="G35" s="62"/>
      <c r="H35" s="2"/>
    </row>
    <row r="36" spans="1:8" ht="12.75">
      <c r="A36" s="56" t="s">
        <v>43</v>
      </c>
      <c r="B36" s="10" t="s">
        <v>157</v>
      </c>
      <c r="C36" s="84">
        <v>0.01389</v>
      </c>
      <c r="D36" s="40">
        <f t="shared" si="1"/>
        <v>15.1327383</v>
      </c>
      <c r="E36" s="60">
        <f>(5/30)/12</f>
        <v>0.013888888888888888</v>
      </c>
      <c r="F36" s="3" t="s">
        <v>130</v>
      </c>
      <c r="G36" s="62"/>
      <c r="H36" s="2"/>
    </row>
    <row r="37" spans="1:8" ht="12.75">
      <c r="A37" s="56" t="s">
        <v>44</v>
      </c>
      <c r="B37" s="10" t="s">
        <v>158</v>
      </c>
      <c r="C37" s="84">
        <v>0.00021</v>
      </c>
      <c r="D37" s="40">
        <f t="shared" si="1"/>
        <v>0.2287887</v>
      </c>
      <c r="E37" s="60">
        <f>(5/30)/12*0.015</f>
        <v>0.00020833333333333332</v>
      </c>
      <c r="F37" s="3" t="s">
        <v>130</v>
      </c>
      <c r="G37" s="62"/>
      <c r="H37" s="2"/>
    </row>
    <row r="38" spans="1:8" ht="12.75">
      <c r="A38" s="56" t="s">
        <v>45</v>
      </c>
      <c r="B38" s="10" t="s">
        <v>159</v>
      </c>
      <c r="C38" s="84">
        <v>0.00556</v>
      </c>
      <c r="D38" s="40">
        <f t="shared" si="1"/>
        <v>6.0574532</v>
      </c>
      <c r="E38" s="60">
        <f>(2/30)/12</f>
        <v>0.005555555555555556</v>
      </c>
      <c r="F38" s="3" t="s">
        <v>130</v>
      </c>
      <c r="G38" s="62"/>
      <c r="H38" s="2"/>
    </row>
    <row r="39" spans="1:8" ht="12.75">
      <c r="A39" s="56" t="s">
        <v>46</v>
      </c>
      <c r="B39" s="10" t="s">
        <v>160</v>
      </c>
      <c r="C39" s="84">
        <v>0.00333</v>
      </c>
      <c r="D39" s="40">
        <f t="shared" si="1"/>
        <v>3.6279351</v>
      </c>
      <c r="E39" s="60">
        <f>(15/30)/12*0.08</f>
        <v>0.003333333333333333</v>
      </c>
      <c r="F39" s="3" t="s">
        <v>130</v>
      </c>
      <c r="G39" s="62"/>
      <c r="H39" s="2"/>
    </row>
    <row r="40" spans="1:8" ht="12.75">
      <c r="A40" s="56" t="s">
        <v>47</v>
      </c>
      <c r="B40" s="10" t="s">
        <v>132</v>
      </c>
      <c r="C40" s="84">
        <v>0.01944</v>
      </c>
      <c r="D40" s="58">
        <f t="shared" si="1"/>
        <v>21.1792968</v>
      </c>
      <c r="E40" s="60">
        <f>(7/30)/12</f>
        <v>0.019444444444444445</v>
      </c>
      <c r="F40" s="3" t="s">
        <v>130</v>
      </c>
      <c r="G40" s="62"/>
      <c r="H40" s="2"/>
    </row>
    <row r="41" spans="1:8" ht="12.75">
      <c r="A41" s="56" t="s">
        <v>48</v>
      </c>
      <c r="B41" s="10" t="s">
        <v>133</v>
      </c>
      <c r="C41" s="84">
        <v>0.08333</v>
      </c>
      <c r="D41" s="40">
        <f t="shared" si="1"/>
        <v>90.7855351</v>
      </c>
      <c r="E41" s="60">
        <f>(1/12)</f>
        <v>0.08333333333333333</v>
      </c>
      <c r="F41" s="3" t="s">
        <v>130</v>
      </c>
      <c r="G41" s="62"/>
      <c r="H41" s="2"/>
    </row>
    <row r="42" spans="1:8" ht="12.75">
      <c r="A42" s="56" t="s">
        <v>134</v>
      </c>
      <c r="B42" s="10" t="s">
        <v>161</v>
      </c>
      <c r="C42" s="84">
        <v>0.00074</v>
      </c>
      <c r="D42" s="40">
        <f t="shared" si="1"/>
        <v>0.8062078</v>
      </c>
      <c r="E42" s="60">
        <f>0.1111*0.02*0.333</f>
        <v>0.000739926</v>
      </c>
      <c r="F42" s="3" t="s">
        <v>130</v>
      </c>
      <c r="G42" s="62"/>
      <c r="H42" s="2"/>
    </row>
    <row r="43" spans="1:8" ht="12.75">
      <c r="A43" s="90" t="s">
        <v>49</v>
      </c>
      <c r="B43" s="91"/>
      <c r="C43" s="69">
        <f>SUM(C35:C42)</f>
        <v>0.23761000000000002</v>
      </c>
      <c r="D43" s="68">
        <f>SUM(D35:D42)</f>
        <v>258.8689667</v>
      </c>
      <c r="E43" s="64">
        <f>SUM(E35:E42)</f>
        <v>0.237614926</v>
      </c>
      <c r="G43" s="62"/>
      <c r="H43" s="2"/>
    </row>
    <row r="44" spans="1:8" ht="12.75">
      <c r="A44" s="43"/>
      <c r="B44" s="11"/>
      <c r="C44" s="11"/>
      <c r="D44" s="44"/>
      <c r="G44" s="62"/>
      <c r="H44" s="2"/>
    </row>
    <row r="45" spans="1:8" ht="12.75">
      <c r="A45" s="101" t="s">
        <v>50</v>
      </c>
      <c r="B45" s="102" t="s">
        <v>22</v>
      </c>
      <c r="C45" s="102"/>
      <c r="D45" s="103"/>
      <c r="G45" s="62"/>
      <c r="H45" s="2"/>
    </row>
    <row r="46" spans="1:8" ht="12.75">
      <c r="A46" s="56" t="s">
        <v>51</v>
      </c>
      <c r="B46" s="10" t="s">
        <v>153</v>
      </c>
      <c r="C46" s="9">
        <v>0.00417</v>
      </c>
      <c r="D46" s="40">
        <f aca="true" t="shared" si="2" ref="D46:D51">$D$20*C46</f>
        <v>4.5430899</v>
      </c>
      <c r="E46" s="60">
        <f>(0.05*(1/12))</f>
        <v>0.004166666666666667</v>
      </c>
      <c r="F46" s="3" t="s">
        <v>130</v>
      </c>
      <c r="G46" s="62"/>
      <c r="H46" s="2"/>
    </row>
    <row r="47" spans="1:8" ht="12.75">
      <c r="A47" s="86" t="s">
        <v>52</v>
      </c>
      <c r="B47" s="10" t="s">
        <v>154</v>
      </c>
      <c r="C47" s="9">
        <v>0.00167</v>
      </c>
      <c r="D47" s="40">
        <f t="shared" si="2"/>
        <v>1.8194149000000002</v>
      </c>
      <c r="E47" s="60">
        <f>(0.02*(1/12))</f>
        <v>0.0016666666666666666</v>
      </c>
      <c r="F47" s="3" t="s">
        <v>130</v>
      </c>
      <c r="G47" s="62"/>
      <c r="H47" s="2"/>
    </row>
    <row r="48" spans="1:8" ht="25.5">
      <c r="A48" s="104" t="s">
        <v>53</v>
      </c>
      <c r="B48" s="87" t="s">
        <v>155</v>
      </c>
      <c r="C48" s="9">
        <v>0.032</v>
      </c>
      <c r="D48" s="40">
        <f t="shared" si="2"/>
        <v>34.863040000000005</v>
      </c>
      <c r="E48" s="60">
        <f>(1*0.4*0.08)</f>
        <v>0.032</v>
      </c>
      <c r="F48" s="3" t="s">
        <v>130</v>
      </c>
      <c r="G48" s="62"/>
      <c r="H48" s="2"/>
    </row>
    <row r="49" spans="1:8" ht="25.5">
      <c r="A49" s="104"/>
      <c r="B49" s="87" t="s">
        <v>156</v>
      </c>
      <c r="C49" s="9">
        <v>0.0016</v>
      </c>
      <c r="D49" s="40">
        <f t="shared" si="2"/>
        <v>1.743152</v>
      </c>
      <c r="E49" s="60">
        <f>(1*0.4*0.004)</f>
        <v>0.0016</v>
      </c>
      <c r="F49" s="3" t="s">
        <v>130</v>
      </c>
      <c r="G49" s="62"/>
      <c r="H49" s="2"/>
    </row>
    <row r="50" spans="1:8" ht="25.5">
      <c r="A50" s="104"/>
      <c r="B50" s="87" t="s">
        <v>135</v>
      </c>
      <c r="C50" s="9">
        <v>0.008</v>
      </c>
      <c r="D50" s="40">
        <f t="shared" si="2"/>
        <v>8.715760000000001</v>
      </c>
      <c r="E50" s="60">
        <f>(1*0.1*0.08)</f>
        <v>0.008</v>
      </c>
      <c r="F50" s="3" t="s">
        <v>130</v>
      </c>
      <c r="G50" s="62"/>
      <c r="H50" s="2"/>
    </row>
    <row r="51" spans="1:8" ht="25.5" customHeight="1">
      <c r="A51" s="88" t="s">
        <v>54</v>
      </c>
      <c r="B51" s="87" t="s">
        <v>136</v>
      </c>
      <c r="C51" s="9">
        <v>0.0004</v>
      </c>
      <c r="D51" s="40">
        <f t="shared" si="2"/>
        <v>0.435788</v>
      </c>
      <c r="E51" s="60">
        <f>(1*0.1*0.004)</f>
        <v>0.0004</v>
      </c>
      <c r="F51" s="3" t="s">
        <v>130</v>
      </c>
      <c r="G51" s="62"/>
      <c r="H51" s="2"/>
    </row>
    <row r="52" spans="1:7" ht="12.75">
      <c r="A52" s="90" t="s">
        <v>55</v>
      </c>
      <c r="B52" s="91"/>
      <c r="C52" s="69">
        <f>SUM(C46:C51)</f>
        <v>0.047839999999999994</v>
      </c>
      <c r="D52" s="68">
        <f>SUM(D46:D51)</f>
        <v>52.120244800000016</v>
      </c>
      <c r="E52" s="65">
        <f>SUM(E46:E51)</f>
        <v>0.047833333333333325</v>
      </c>
      <c r="F52" s="63"/>
      <c r="G52" s="62"/>
    </row>
    <row r="53" spans="1:4" ht="12.75">
      <c r="A53" s="43"/>
      <c r="B53" s="11"/>
      <c r="C53" s="11"/>
      <c r="D53" s="44"/>
    </row>
    <row r="54" spans="1:4" ht="12.75">
      <c r="A54" s="101" t="s">
        <v>56</v>
      </c>
      <c r="B54" s="102" t="s">
        <v>22</v>
      </c>
      <c r="C54" s="102"/>
      <c r="D54" s="103"/>
    </row>
    <row r="55" spans="1:4" ht="24">
      <c r="A55" s="57" t="s">
        <v>57</v>
      </c>
      <c r="B55" s="16" t="s">
        <v>58</v>
      </c>
      <c r="C55" s="59">
        <f>C32*C43</f>
        <v>0.07627281000000001</v>
      </c>
      <c r="D55" s="40">
        <f>$D$20*C55</f>
        <v>83.09693831070001</v>
      </c>
    </row>
    <row r="56" spans="1:4" ht="12.75">
      <c r="A56" s="90" t="s">
        <v>138</v>
      </c>
      <c r="B56" s="91"/>
      <c r="C56" s="69">
        <f>SUM(C55)</f>
        <v>0.07627281000000001</v>
      </c>
      <c r="D56" s="68">
        <f>D55</f>
        <v>83.09693831070001</v>
      </c>
    </row>
    <row r="57" spans="1:4" ht="12.75">
      <c r="A57" s="101" t="s">
        <v>109</v>
      </c>
      <c r="B57" s="102"/>
      <c r="C57" s="102"/>
      <c r="D57" s="103"/>
    </row>
    <row r="58" spans="1:8" ht="27" customHeight="1">
      <c r="A58" s="57" t="s">
        <v>110</v>
      </c>
      <c r="B58" s="16" t="s">
        <v>111</v>
      </c>
      <c r="C58" s="84">
        <f>C29*C46</f>
        <v>0.00033360000000000003</v>
      </c>
      <c r="D58" s="40">
        <f>C58*D20</f>
        <v>0.36344719200000003</v>
      </c>
      <c r="E58" s="60">
        <f>C29*C46</f>
        <v>0.00033360000000000003</v>
      </c>
      <c r="F58" s="3" t="s">
        <v>130</v>
      </c>
      <c r="H58" s="2"/>
    </row>
    <row r="59" spans="1:8" ht="36.75" customHeight="1">
      <c r="A59" s="57" t="s">
        <v>112</v>
      </c>
      <c r="B59" s="16" t="s">
        <v>113</v>
      </c>
      <c r="C59" s="84">
        <f>C29*C39</f>
        <v>0.0002664</v>
      </c>
      <c r="D59" s="40">
        <f>C59*D20</f>
        <v>0.290234808</v>
      </c>
      <c r="E59" s="60">
        <f>C29*C39</f>
        <v>0.0002664</v>
      </c>
      <c r="F59" s="3" t="s">
        <v>130</v>
      </c>
      <c r="H59" s="2"/>
    </row>
    <row r="60" spans="1:6" ht="15.75" customHeight="1">
      <c r="A60" s="90" t="s">
        <v>117</v>
      </c>
      <c r="B60" s="91"/>
      <c r="C60" s="69">
        <f>SUM(C58:C59)</f>
        <v>0.0006000000000000001</v>
      </c>
      <c r="D60" s="68">
        <f>SUM(D58:D59)</f>
        <v>0.6536820000000001</v>
      </c>
      <c r="E60" s="65">
        <f>SUM(E58:E59)</f>
        <v>0.0006000000000000001</v>
      </c>
      <c r="F60" s="63"/>
    </row>
    <row r="61" spans="1:4" ht="12.75">
      <c r="A61" s="101" t="s">
        <v>114</v>
      </c>
      <c r="B61" s="102"/>
      <c r="C61" s="102"/>
      <c r="D61" s="103"/>
    </row>
    <row r="62" spans="1:4" ht="36" customHeight="1">
      <c r="A62" s="57" t="s">
        <v>115</v>
      </c>
      <c r="B62" s="16" t="s">
        <v>116</v>
      </c>
      <c r="C62" s="9">
        <v>0.0002</v>
      </c>
      <c r="D62" s="40">
        <f>((D20+D41)/(12*4))*0.02</f>
        <v>0.491773139625</v>
      </c>
    </row>
    <row r="63" spans="1:4" ht="12.75">
      <c r="A63" s="90" t="s">
        <v>118</v>
      </c>
      <c r="B63" s="91"/>
      <c r="C63" s="69">
        <v>0.0002</v>
      </c>
      <c r="D63" s="68">
        <f>D62</f>
        <v>0.491773139625</v>
      </c>
    </row>
    <row r="64" spans="1:4" ht="12.75">
      <c r="A64" s="97" t="s">
        <v>60</v>
      </c>
      <c r="B64" s="98" t="s">
        <v>22</v>
      </c>
      <c r="C64" s="98"/>
      <c r="D64" s="99"/>
    </row>
    <row r="65" spans="1:4" ht="12.75">
      <c r="A65" s="56" t="s">
        <v>61</v>
      </c>
      <c r="B65" s="15" t="s">
        <v>20</v>
      </c>
      <c r="C65" s="18"/>
      <c r="D65" s="42">
        <f>D20</f>
        <v>1089.47</v>
      </c>
    </row>
    <row r="66" spans="1:4" ht="12.75">
      <c r="A66" s="56" t="s">
        <v>62</v>
      </c>
      <c r="B66" s="15" t="s">
        <v>63</v>
      </c>
      <c r="C66" s="18">
        <f>C32</f>
        <v>0.321</v>
      </c>
      <c r="D66" s="42">
        <f>D32</f>
        <v>349.71987</v>
      </c>
    </row>
    <row r="67" spans="1:4" ht="12.75">
      <c r="A67" s="56" t="s">
        <v>64</v>
      </c>
      <c r="B67" s="15" t="s">
        <v>49</v>
      </c>
      <c r="C67" s="18">
        <f>C43</f>
        <v>0.23761000000000002</v>
      </c>
      <c r="D67" s="42">
        <f>D43</f>
        <v>258.8689667</v>
      </c>
    </row>
    <row r="68" spans="1:4" ht="12.75">
      <c r="A68" s="56" t="s">
        <v>65</v>
      </c>
      <c r="B68" s="15" t="s">
        <v>66</v>
      </c>
      <c r="C68" s="18">
        <f>C52</f>
        <v>0.047839999999999994</v>
      </c>
      <c r="D68" s="42">
        <f>D52</f>
        <v>52.120244800000016</v>
      </c>
    </row>
    <row r="69" spans="1:4" ht="12.75">
      <c r="A69" s="56" t="s">
        <v>67</v>
      </c>
      <c r="B69" s="15" t="s">
        <v>68</v>
      </c>
      <c r="C69" s="18">
        <f>C56</f>
        <v>0.07627281000000001</v>
      </c>
      <c r="D69" s="42">
        <f>D56</f>
        <v>83.09693831070001</v>
      </c>
    </row>
    <row r="70" spans="1:4" ht="12.75">
      <c r="A70" s="56" t="s">
        <v>119</v>
      </c>
      <c r="B70" s="15" t="s">
        <v>121</v>
      </c>
      <c r="C70" s="18">
        <f>C60</f>
        <v>0.0006000000000000001</v>
      </c>
      <c r="D70" s="42">
        <f>D65*C70</f>
        <v>0.6536820000000001</v>
      </c>
    </row>
    <row r="71" spans="1:4" ht="12.75">
      <c r="A71" s="56" t="s">
        <v>120</v>
      </c>
      <c r="B71" s="15" t="s">
        <v>122</v>
      </c>
      <c r="C71" s="26">
        <f>C63</f>
        <v>0.0002</v>
      </c>
      <c r="D71" s="42">
        <f>D62</f>
        <v>0.491773139625</v>
      </c>
    </row>
    <row r="72" spans="1:4" ht="12.75">
      <c r="A72" s="90" t="s">
        <v>69</v>
      </c>
      <c r="B72" s="91"/>
      <c r="C72" s="67">
        <f>SUM(C66:C71)</f>
        <v>0.68352281</v>
      </c>
      <c r="D72" s="68">
        <f>SUM(D65:D71)</f>
        <v>1834.4214749503246</v>
      </c>
    </row>
    <row r="73" spans="1:4" ht="12.75">
      <c r="A73" s="45"/>
      <c r="B73" s="46"/>
      <c r="C73" s="46"/>
      <c r="D73" s="47"/>
    </row>
    <row r="74" spans="1:4" ht="12.75" customHeight="1">
      <c r="A74" s="97" t="s">
        <v>70</v>
      </c>
      <c r="B74" s="98" t="s">
        <v>22</v>
      </c>
      <c r="C74" s="98"/>
      <c r="D74" s="99"/>
    </row>
    <row r="75" spans="1:4" ht="12.75" customHeight="1">
      <c r="A75" s="57" t="s">
        <v>71</v>
      </c>
      <c r="B75" s="16" t="s">
        <v>149</v>
      </c>
      <c r="C75" s="9"/>
      <c r="D75" s="42">
        <v>0</v>
      </c>
    </row>
    <row r="76" spans="1:4" ht="12.75">
      <c r="A76" s="57" t="s">
        <v>72</v>
      </c>
      <c r="B76" s="16" t="s">
        <v>151</v>
      </c>
      <c r="C76" s="9"/>
      <c r="D76" s="42">
        <v>8.48</v>
      </c>
    </row>
    <row r="77" spans="1:4" ht="12.75">
      <c r="A77" s="57" t="s">
        <v>73</v>
      </c>
      <c r="B77" s="16" t="s">
        <v>148</v>
      </c>
      <c r="C77" s="9"/>
      <c r="D77" s="42">
        <v>30</v>
      </c>
    </row>
    <row r="78" spans="1:8" ht="12.75">
      <c r="A78" s="57" t="s">
        <v>74</v>
      </c>
      <c r="B78" s="16" t="s">
        <v>144</v>
      </c>
      <c r="C78" s="9"/>
      <c r="D78" s="42">
        <v>167.2</v>
      </c>
      <c r="F78" s="71"/>
      <c r="G78" s="72"/>
      <c r="H78" s="71"/>
    </row>
    <row r="79" spans="1:8" ht="12.75">
      <c r="A79" s="57" t="s">
        <v>75</v>
      </c>
      <c r="B79" s="16" t="s">
        <v>137</v>
      </c>
      <c r="C79" s="9"/>
      <c r="D79" s="42">
        <f>-D11*6%</f>
        <v>-65.3682</v>
      </c>
      <c r="G79" s="12"/>
      <c r="H79" s="13"/>
    </row>
    <row r="80" spans="1:4" ht="12.75">
      <c r="A80" s="57" t="s">
        <v>76</v>
      </c>
      <c r="B80" s="16" t="s">
        <v>145</v>
      </c>
      <c r="C80" s="9"/>
      <c r="D80" s="42">
        <v>107.15</v>
      </c>
    </row>
    <row r="81" spans="1:4" ht="12.75">
      <c r="A81" s="57" t="s">
        <v>77</v>
      </c>
      <c r="B81" s="16" t="s">
        <v>152</v>
      </c>
      <c r="C81" s="9"/>
      <c r="D81" s="42">
        <v>10.33</v>
      </c>
    </row>
    <row r="82" spans="1:4" ht="12.75">
      <c r="A82" s="57" t="s">
        <v>78</v>
      </c>
      <c r="B82" s="16" t="s">
        <v>150</v>
      </c>
      <c r="C82" s="9"/>
      <c r="D82" s="42">
        <v>37.06</v>
      </c>
    </row>
    <row r="83" spans="1:4" ht="12.75">
      <c r="A83" s="57" t="s">
        <v>79</v>
      </c>
      <c r="B83" s="16" t="s">
        <v>170</v>
      </c>
      <c r="C83" s="9"/>
      <c r="D83" s="40">
        <v>0</v>
      </c>
    </row>
    <row r="84" spans="1:4" ht="15">
      <c r="A84" s="90" t="s">
        <v>80</v>
      </c>
      <c r="B84" s="100"/>
      <c r="C84" s="67"/>
      <c r="D84" s="68">
        <f>SUM(D75:D83)</f>
        <v>294.8518</v>
      </c>
    </row>
    <row r="85" spans="1:4" ht="12.75">
      <c r="A85" s="45"/>
      <c r="B85" s="46"/>
      <c r="C85" s="46"/>
      <c r="D85" s="47"/>
    </row>
    <row r="86" spans="1:4" ht="12.75">
      <c r="A86" s="97" t="s">
        <v>82</v>
      </c>
      <c r="B86" s="98" t="s">
        <v>22</v>
      </c>
      <c r="C86" s="98"/>
      <c r="D86" s="99"/>
    </row>
    <row r="87" spans="1:4" ht="12.75">
      <c r="A87" s="56" t="s">
        <v>83</v>
      </c>
      <c r="B87" s="17" t="s">
        <v>69</v>
      </c>
      <c r="C87" s="20"/>
      <c r="D87" s="42">
        <f>D72</f>
        <v>1834.4214749503246</v>
      </c>
    </row>
    <row r="88" spans="1:4" ht="12.75">
      <c r="A88" s="56" t="s">
        <v>84</v>
      </c>
      <c r="B88" s="17" t="s">
        <v>81</v>
      </c>
      <c r="C88" s="20"/>
      <c r="D88" s="42">
        <f>D84</f>
        <v>294.8518</v>
      </c>
    </row>
    <row r="89" spans="1:4" ht="12.75">
      <c r="A89" s="90" t="s">
        <v>85</v>
      </c>
      <c r="B89" s="91"/>
      <c r="C89" s="67"/>
      <c r="D89" s="68">
        <f>SUM(D87:D88)</f>
        <v>2129.273274950325</v>
      </c>
    </row>
    <row r="90" spans="1:4" ht="12.75">
      <c r="A90" s="48"/>
      <c r="B90" s="21"/>
      <c r="C90" s="22"/>
      <c r="D90" s="49"/>
    </row>
    <row r="91" spans="1:4" ht="12.75">
      <c r="A91" s="97" t="s">
        <v>86</v>
      </c>
      <c r="B91" s="98"/>
      <c r="C91" s="98"/>
      <c r="D91" s="99"/>
    </row>
    <row r="92" spans="1:4" ht="12.75">
      <c r="A92" s="57" t="s">
        <v>87</v>
      </c>
      <c r="B92" s="14" t="s">
        <v>88</v>
      </c>
      <c r="C92" s="9">
        <v>0.03</v>
      </c>
      <c r="D92" s="40">
        <f>D89*C92</f>
        <v>63.87819824850974</v>
      </c>
    </row>
    <row r="93" spans="1:4" ht="12.75">
      <c r="A93" s="57" t="s">
        <v>89</v>
      </c>
      <c r="B93" s="14" t="s">
        <v>90</v>
      </c>
      <c r="C93" s="9">
        <v>0.072</v>
      </c>
      <c r="D93" s="40">
        <f>D89*C93</f>
        <v>153.30767579642338</v>
      </c>
    </row>
    <row r="94" spans="1:4" ht="12.75">
      <c r="A94" s="90" t="s">
        <v>91</v>
      </c>
      <c r="B94" s="91"/>
      <c r="C94" s="67"/>
      <c r="D94" s="68">
        <f>SUM(D92:D93)</f>
        <v>217.18587404493312</v>
      </c>
    </row>
    <row r="95" spans="1:4" ht="12.75">
      <c r="A95" s="48"/>
      <c r="B95" s="21"/>
      <c r="C95" s="22"/>
      <c r="D95" s="49"/>
    </row>
    <row r="96" spans="1:4" ht="12.75">
      <c r="A96" s="97" t="s">
        <v>92</v>
      </c>
      <c r="B96" s="98" t="s">
        <v>22</v>
      </c>
      <c r="C96" s="98"/>
      <c r="D96" s="99"/>
    </row>
    <row r="97" spans="1:4" ht="12.75">
      <c r="A97" s="56" t="s">
        <v>93</v>
      </c>
      <c r="B97" s="17" t="s">
        <v>85</v>
      </c>
      <c r="C97" s="20"/>
      <c r="D97" s="42">
        <f>D89</f>
        <v>2129.273274950325</v>
      </c>
    </row>
    <row r="98" spans="1:4" ht="12.75">
      <c r="A98" s="56" t="s">
        <v>94</v>
      </c>
      <c r="B98" s="17" t="s">
        <v>95</v>
      </c>
      <c r="C98" s="20"/>
      <c r="D98" s="42">
        <f>D94</f>
        <v>217.18587404493312</v>
      </c>
    </row>
    <row r="99" spans="1:4" ht="25.5" customHeight="1">
      <c r="A99" s="92" t="s">
        <v>96</v>
      </c>
      <c r="B99" s="93"/>
      <c r="C99" s="67"/>
      <c r="D99" s="68">
        <f>SUM(D97:D98)</f>
        <v>2346.4591489952577</v>
      </c>
    </row>
    <row r="100" spans="1:4" ht="12.75">
      <c r="A100" s="48"/>
      <c r="B100" s="21"/>
      <c r="C100" s="22"/>
      <c r="D100" s="49"/>
    </row>
    <row r="101" spans="1:4" ht="12.75" customHeight="1">
      <c r="A101" s="97" t="s">
        <v>127</v>
      </c>
      <c r="B101" s="98" t="s">
        <v>22</v>
      </c>
      <c r="C101" s="98"/>
      <c r="D101" s="99"/>
    </row>
    <row r="102" spans="1:6" ht="12.75">
      <c r="A102" s="56" t="s">
        <v>97</v>
      </c>
      <c r="B102" s="14" t="s">
        <v>98</v>
      </c>
      <c r="C102" s="9">
        <v>0.05</v>
      </c>
      <c r="D102" s="40">
        <f>($D$99/(1-$C$105))*C102</f>
        <v>128.43235626684498</v>
      </c>
      <c r="E102" s="66">
        <f>D110*C102</f>
        <v>128.43235626684498</v>
      </c>
      <c r="F102" s="3" t="s">
        <v>130</v>
      </c>
    </row>
    <row r="103" spans="1:6" ht="12.75">
      <c r="A103" s="56" t="s">
        <v>99</v>
      </c>
      <c r="B103" s="14" t="s">
        <v>100</v>
      </c>
      <c r="C103" s="9">
        <v>0.03</v>
      </c>
      <c r="D103" s="40">
        <f>($D$99/(1-$C$105))*C103</f>
        <v>77.05941376010698</v>
      </c>
      <c r="E103" s="66">
        <f>D110*C103</f>
        <v>77.05941376010698</v>
      </c>
      <c r="F103" s="3" t="s">
        <v>130</v>
      </c>
    </row>
    <row r="104" spans="1:6" ht="12.75">
      <c r="A104" s="56" t="s">
        <v>101</v>
      </c>
      <c r="B104" s="14" t="s">
        <v>102</v>
      </c>
      <c r="C104" s="9">
        <v>0.0065</v>
      </c>
      <c r="D104" s="40">
        <f>($D$99/(1-$C$105))*C104</f>
        <v>16.696206314689846</v>
      </c>
      <c r="E104" s="66">
        <f>D110*C104</f>
        <v>16.696206314689846</v>
      </c>
      <c r="F104" s="3" t="s">
        <v>130</v>
      </c>
    </row>
    <row r="105" spans="1:5" ht="12.75">
      <c r="A105" s="90" t="s">
        <v>103</v>
      </c>
      <c r="B105" s="91"/>
      <c r="C105" s="67">
        <f>SUM(C102:C104)</f>
        <v>0.08650000000000001</v>
      </c>
      <c r="D105" s="68">
        <f>SUM(D102:D104)</f>
        <v>222.1879763416418</v>
      </c>
      <c r="E105" s="66">
        <f>D110*C105</f>
        <v>222.18797634164184</v>
      </c>
    </row>
    <row r="106" spans="1:8" s="12" customFormat="1" ht="12.75">
      <c r="A106" s="43"/>
      <c r="B106" s="11"/>
      <c r="C106" s="50"/>
      <c r="D106" s="51"/>
      <c r="E106" s="52"/>
      <c r="F106" s="13"/>
      <c r="H106" s="13"/>
    </row>
    <row r="107" spans="1:4" ht="24.75" customHeight="1">
      <c r="A107" s="97" t="s">
        <v>104</v>
      </c>
      <c r="B107" s="98" t="s">
        <v>22</v>
      </c>
      <c r="C107" s="98"/>
      <c r="D107" s="99"/>
    </row>
    <row r="108" spans="1:4" ht="24.75" customHeight="1">
      <c r="A108" s="57" t="s">
        <v>105</v>
      </c>
      <c r="B108" s="16" t="s">
        <v>106</v>
      </c>
      <c r="C108" s="9"/>
      <c r="D108" s="40">
        <f>D99</f>
        <v>2346.4591489952577</v>
      </c>
    </row>
    <row r="109" spans="1:4" ht="22.5" customHeight="1">
      <c r="A109" s="57" t="s">
        <v>107</v>
      </c>
      <c r="B109" s="17" t="s">
        <v>108</v>
      </c>
      <c r="C109" s="20"/>
      <c r="D109" s="40">
        <f>D105</f>
        <v>222.1879763416418</v>
      </c>
    </row>
    <row r="110" spans="1:5" ht="25.5" customHeight="1">
      <c r="A110" s="92" t="s">
        <v>128</v>
      </c>
      <c r="B110" s="93"/>
      <c r="C110" s="67"/>
      <c r="D110" s="68">
        <f>D108+D109</f>
        <v>2568.6471253368995</v>
      </c>
      <c r="E110" s="19"/>
    </row>
    <row r="111" spans="1:8" s="12" customFormat="1" ht="12.75" customHeight="1">
      <c r="A111" s="53"/>
      <c r="B111" s="54"/>
      <c r="C111" s="50"/>
      <c r="D111" s="51"/>
      <c r="E111" s="52"/>
      <c r="F111" s="13"/>
      <c r="H111" s="13"/>
    </row>
    <row r="112" spans="1:4" ht="15.75" customHeight="1">
      <c r="A112" s="94" t="s">
        <v>125</v>
      </c>
      <c r="B112" s="95"/>
      <c r="C112" s="95"/>
      <c r="D112" s="96"/>
    </row>
    <row r="113" spans="1:7" ht="18" customHeight="1">
      <c r="A113" s="90" t="s">
        <v>162</v>
      </c>
      <c r="B113" s="91"/>
      <c r="C113" s="67"/>
      <c r="D113" s="68">
        <f>D110-0.01</f>
        <v>2568.6371253368993</v>
      </c>
      <c r="G113" s="73"/>
    </row>
    <row r="114" spans="1:7" ht="18" customHeight="1">
      <c r="A114" s="90" t="s">
        <v>173</v>
      </c>
      <c r="B114" s="91"/>
      <c r="C114" s="131">
        <v>1</v>
      </c>
      <c r="D114" s="68">
        <f>D113*C114</f>
        <v>2568.6371253368993</v>
      </c>
      <c r="G114" s="73"/>
    </row>
    <row r="115" spans="1:4" ht="18" customHeight="1">
      <c r="A115" s="90" t="s">
        <v>123</v>
      </c>
      <c r="B115" s="91"/>
      <c r="C115" s="80">
        <v>12</v>
      </c>
      <c r="D115" s="68">
        <f>D114*C115</f>
        <v>30823.64550404279</v>
      </c>
    </row>
    <row r="116" spans="1:4" ht="18" customHeight="1">
      <c r="A116" s="90" t="s">
        <v>146</v>
      </c>
      <c r="B116" s="91"/>
      <c r="C116" s="67"/>
      <c r="D116" s="68">
        <f>D114/30</f>
        <v>85.62123751122998</v>
      </c>
    </row>
    <row r="117" spans="1:4" ht="18" customHeight="1">
      <c r="A117" s="90" t="s">
        <v>147</v>
      </c>
      <c r="B117" s="91"/>
      <c r="C117" s="67"/>
      <c r="D117" s="68"/>
    </row>
    <row r="121" ht="12.75">
      <c r="F121" s="61"/>
    </row>
    <row r="122" ht="12.75">
      <c r="F122" s="89"/>
    </row>
    <row r="123" ht="12.75">
      <c r="F123" s="89"/>
    </row>
    <row r="124" ht="12.75">
      <c r="F124" s="89"/>
    </row>
    <row r="125" ht="12.75">
      <c r="F125" s="89"/>
    </row>
    <row r="126" ht="12.75">
      <c r="F126" s="61"/>
    </row>
    <row r="127" ht="12.75">
      <c r="F127" s="61"/>
    </row>
  </sheetData>
  <sheetProtection/>
  <mergeCells count="44">
    <mergeCell ref="A116:B116"/>
    <mergeCell ref="A117:B117"/>
    <mergeCell ref="A107:D107"/>
    <mergeCell ref="A110:B110"/>
    <mergeCell ref="A112:D112"/>
    <mergeCell ref="A113:B113"/>
    <mergeCell ref="A114:B114"/>
    <mergeCell ref="A115:B115"/>
    <mergeCell ref="A91:D91"/>
    <mergeCell ref="A94:B94"/>
    <mergeCell ref="A96:D96"/>
    <mergeCell ref="A99:B99"/>
    <mergeCell ref="A101:D101"/>
    <mergeCell ref="A105:B105"/>
    <mergeCell ref="A64:D64"/>
    <mergeCell ref="A72:B72"/>
    <mergeCell ref="A74:D74"/>
    <mergeCell ref="A84:B84"/>
    <mergeCell ref="A86:D86"/>
    <mergeCell ref="A89:B89"/>
    <mergeCell ref="A54:D54"/>
    <mergeCell ref="A56:B56"/>
    <mergeCell ref="A57:D57"/>
    <mergeCell ref="A60:B60"/>
    <mergeCell ref="A61:D61"/>
    <mergeCell ref="A63:B63"/>
    <mergeCell ref="A32:B32"/>
    <mergeCell ref="A34:D34"/>
    <mergeCell ref="A43:B43"/>
    <mergeCell ref="A45:D45"/>
    <mergeCell ref="A48:A50"/>
    <mergeCell ref="A52:B52"/>
    <mergeCell ref="A10:C10"/>
    <mergeCell ref="A11:C11"/>
    <mergeCell ref="A14:D14"/>
    <mergeCell ref="A20:C20"/>
    <mergeCell ref="A22:D22"/>
    <mergeCell ref="A23:D23"/>
    <mergeCell ref="B1:C2"/>
    <mergeCell ref="A4:D4"/>
    <mergeCell ref="A6:D6"/>
    <mergeCell ref="A7:D7"/>
    <mergeCell ref="A8:D8"/>
    <mergeCell ref="A9:C9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6" r:id="rId1"/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D9"/>
  <sheetViews>
    <sheetView tabSelected="1" view="pageBreakPreview" zoomScale="110" zoomScaleSheetLayoutView="110" zoomScalePageLayoutView="0" workbookViewId="0" topLeftCell="A1">
      <selection activeCell="A2" sqref="A2"/>
    </sheetView>
  </sheetViews>
  <sheetFormatPr defaultColWidth="9.140625" defaultRowHeight="15"/>
  <cols>
    <col min="1" max="1" width="65.57421875" style="74" bestFit="1" customWidth="1"/>
    <col min="2" max="2" width="14.8515625" style="77" bestFit="1" customWidth="1"/>
    <col min="3" max="3" width="15.00390625" style="74" customWidth="1"/>
    <col min="4" max="4" width="14.8515625" style="74" bestFit="1" customWidth="1"/>
    <col min="5" max="16384" width="9.140625" style="74" customWidth="1"/>
  </cols>
  <sheetData>
    <row r="1" spans="1:4" ht="15">
      <c r="A1" s="128" t="s">
        <v>182</v>
      </c>
      <c r="B1" s="128"/>
      <c r="C1" s="128"/>
      <c r="D1" s="128"/>
    </row>
    <row r="2" spans="1:4" ht="29.25" customHeight="1">
      <c r="A2" s="78" t="s">
        <v>143</v>
      </c>
      <c r="B2" s="78" t="s">
        <v>139</v>
      </c>
      <c r="C2" s="79" t="s">
        <v>140</v>
      </c>
      <c r="D2" s="78" t="s">
        <v>141</v>
      </c>
    </row>
    <row r="3" spans="1:4" ht="14.25">
      <c r="A3" s="75" t="s">
        <v>174</v>
      </c>
      <c r="B3" s="82">
        <f>'Agente de limpeza'!D114</f>
        <v>43377.2853827405</v>
      </c>
      <c r="C3" s="83">
        <f>SUM(B3:B3)</f>
        <v>43377.2853827405</v>
      </c>
      <c r="D3" s="83">
        <f>12*C3</f>
        <v>520527.424592886</v>
      </c>
    </row>
    <row r="4" spans="1:4" ht="14.25">
      <c r="A4" s="75" t="s">
        <v>175</v>
      </c>
      <c r="B4" s="82">
        <f>SUPERVISOR!D114</f>
        <v>3587.772143300911</v>
      </c>
      <c r="C4" s="83">
        <f>SUM(B4:B4)</f>
        <v>3587.772143300911</v>
      </c>
      <c r="D4" s="83">
        <f>12*C4</f>
        <v>43053.265719610936</v>
      </c>
    </row>
    <row r="5" spans="1:4" ht="14.25">
      <c r="A5" s="75" t="s">
        <v>176</v>
      </c>
      <c r="B5" s="82">
        <f>COPEIRA!D114</f>
        <v>9833.653083500447</v>
      </c>
      <c r="C5" s="83">
        <f>SUM(B5:B5)</f>
        <v>9833.653083500447</v>
      </c>
      <c r="D5" s="83">
        <f>12*C5</f>
        <v>118003.83700200537</v>
      </c>
    </row>
    <row r="6" spans="1:4" ht="14.25">
      <c r="A6" s="75" t="s">
        <v>177</v>
      </c>
      <c r="B6" s="82">
        <f>GARCOM!D114</f>
        <v>12793.771795220313</v>
      </c>
      <c r="C6" s="83">
        <f>SUM(B6:B6)</f>
        <v>12793.771795220313</v>
      </c>
      <c r="D6" s="83">
        <f>12*C6</f>
        <v>153525.26154264377</v>
      </c>
    </row>
    <row r="7" spans="1:4" ht="14.25">
      <c r="A7" s="132" t="s">
        <v>178</v>
      </c>
      <c r="B7" s="133">
        <f>ARTIFICE!D114</f>
        <v>3911.3622989271335</v>
      </c>
      <c r="C7" s="83">
        <f>SUM(B7:B7)</f>
        <v>3911.3622989271335</v>
      </c>
      <c r="D7" s="83">
        <f>12*C7</f>
        <v>46936.3475871256</v>
      </c>
    </row>
    <row r="8" spans="1:4" ht="14.25">
      <c r="A8" s="132" t="s">
        <v>179</v>
      </c>
      <c r="B8" s="133">
        <f>JARDINEIRO!D114</f>
        <v>2568.6371253368993</v>
      </c>
      <c r="C8" s="83">
        <f>SUM(B8:B8)</f>
        <v>2568.6371253368993</v>
      </c>
      <c r="D8" s="83">
        <f>12*C8</f>
        <v>30823.64550404279</v>
      </c>
    </row>
    <row r="9" spans="1:4" ht="15">
      <c r="A9" s="129" t="s">
        <v>142</v>
      </c>
      <c r="B9" s="130"/>
      <c r="C9" s="76">
        <f>SUM(C3:C8)</f>
        <v>76072.4818290262</v>
      </c>
      <c r="D9" s="76">
        <f>SUM(D3:D8)</f>
        <v>912869.7819483144</v>
      </c>
    </row>
  </sheetData>
  <sheetProtection/>
  <mergeCells count="2">
    <mergeCell ref="A1:D1"/>
    <mergeCell ref="A9:B9"/>
  </mergeCells>
  <printOptions/>
  <pageMargins left="0.511811024" right="0.511811024" top="0.787401575" bottom="0.787401575" header="0.31496062" footer="0.31496062"/>
  <pageSetup horizontalDpi="600" verticalDpi="600" orientation="landscape" paperSize="9" scale="12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Computador</cp:lastModifiedBy>
  <cp:lastPrinted>2018-06-19T14:52:02Z</cp:lastPrinted>
  <dcterms:created xsi:type="dcterms:W3CDTF">2010-07-08T22:04:54Z</dcterms:created>
  <dcterms:modified xsi:type="dcterms:W3CDTF">2018-06-20T18:21:42Z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